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2026\Q1 2026\Website Files\"/>
    </mc:Choice>
  </mc:AlternateContent>
  <xr:revisionPtr revIDLastSave="0" documentId="13_ncr:1_{1273F045-F887-455D-892F-E48CDF93E461}" xr6:coauthVersionLast="47" xr6:coauthVersionMax="47" xr10:uidLastSave="{00000000-0000-0000-0000-000000000000}"/>
  <bookViews>
    <workbookView xWindow="28680" yWindow="7380" windowWidth="29040" windowHeight="17520" xr2:uid="{00000000-000D-0000-FFFF-FFFF00000000}"/>
  </bookViews>
  <sheets>
    <sheet name="Statements of Income" sheetId="5" r:id="rId1"/>
    <sheet name="Production Statistics" sheetId="2" r:id="rId2"/>
    <sheet name="Reserves" sheetId="3" r:id="rId3"/>
  </sheets>
  <definedNames>
    <definedName name="_xlnm.Print_Area" localSheetId="1">'Production Statistics'!$A$1:$E$34</definedName>
    <definedName name="_xlnm.Print_Area" localSheetId="0">'Statements of Income'!$B$1:$D$113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55" i="5" l="1"/>
  <c r="V104" i="5"/>
  <c r="X47" i="5"/>
  <c r="N13" i="3" l="1"/>
  <c r="X55" i="5"/>
  <c r="N12" i="3"/>
  <c r="AK28" i="2"/>
  <c r="AN26" i="2"/>
  <c r="AM26" i="2"/>
  <c r="AL26" i="2"/>
  <c r="AK26" i="2"/>
  <c r="AJ26" i="2"/>
  <c r="AN18" i="2"/>
  <c r="AM18" i="2"/>
  <c r="AL18" i="2"/>
  <c r="AK18" i="2"/>
  <c r="AJ18" i="2"/>
  <c r="AN14" i="2"/>
  <c r="AN28" i="2" s="1"/>
  <c r="AM14" i="2"/>
  <c r="AL14" i="2"/>
  <c r="AK14" i="2"/>
  <c r="AJ14" i="2"/>
  <c r="AB104" i="5"/>
  <c r="AB83" i="5" s="1"/>
  <c r="AA88" i="5"/>
  <c r="Z88" i="5"/>
  <c r="Y88" i="5"/>
  <c r="X88" i="5"/>
  <c r="AA85" i="5"/>
  <c r="Z85" i="5"/>
  <c r="Y85" i="5"/>
  <c r="X85" i="5"/>
  <c r="AB84" i="5"/>
  <c r="AA84" i="5"/>
  <c r="Z84" i="5"/>
  <c r="Y84" i="5"/>
  <c r="X84" i="5"/>
  <c r="AA83" i="5"/>
  <c r="Z83" i="5"/>
  <c r="Y83" i="5"/>
  <c r="X83" i="5"/>
  <c r="AA82" i="5"/>
  <c r="Z82" i="5"/>
  <c r="Y82" i="5"/>
  <c r="X82" i="5"/>
  <c r="AA81" i="5"/>
  <c r="Z81" i="5"/>
  <c r="Y81" i="5"/>
  <c r="X81" i="5"/>
  <c r="AA80" i="5"/>
  <c r="Z80" i="5"/>
  <c r="Y80" i="5"/>
  <c r="X80" i="5"/>
  <c r="AA76" i="5"/>
  <c r="Z76" i="5"/>
  <c r="Y76" i="5"/>
  <c r="X76" i="5"/>
  <c r="AA74" i="5"/>
  <c r="Z74" i="5"/>
  <c r="Y74" i="5"/>
  <c r="X74" i="5"/>
  <c r="AA73" i="5"/>
  <c r="Z73" i="5"/>
  <c r="Y73" i="5"/>
  <c r="X73" i="5"/>
  <c r="AA72" i="5"/>
  <c r="Z72" i="5"/>
  <c r="Y72" i="5"/>
  <c r="X72" i="5"/>
  <c r="AA71" i="5"/>
  <c r="Z71" i="5"/>
  <c r="Y71" i="5"/>
  <c r="X71" i="5"/>
  <c r="AA70" i="5"/>
  <c r="Z70" i="5"/>
  <c r="Y70" i="5"/>
  <c r="X70" i="5"/>
  <c r="AA69" i="5"/>
  <c r="Z69" i="5"/>
  <c r="Y69" i="5"/>
  <c r="X69" i="5"/>
  <c r="AA68" i="5"/>
  <c r="Z68" i="5"/>
  <c r="Y68" i="5"/>
  <c r="X68" i="5"/>
  <c r="AA67" i="5"/>
  <c r="Z67" i="5"/>
  <c r="Y67" i="5"/>
  <c r="X67" i="5"/>
  <c r="AA66" i="5"/>
  <c r="Z66" i="5"/>
  <c r="Y66" i="5"/>
  <c r="X66" i="5"/>
  <c r="AA65" i="5"/>
  <c r="Z65" i="5"/>
  <c r="Y65" i="5"/>
  <c r="X65" i="5"/>
  <c r="AA64" i="5"/>
  <c r="Z64" i="5"/>
  <c r="Y64" i="5"/>
  <c r="X64" i="5"/>
  <c r="AA63" i="5"/>
  <c r="Z63" i="5"/>
  <c r="Y63" i="5"/>
  <c r="X63" i="5"/>
  <c r="AA59" i="5"/>
  <c r="Z59" i="5"/>
  <c r="Y59" i="5"/>
  <c r="X59" i="5"/>
  <c r="AA58" i="5"/>
  <c r="Z58" i="5"/>
  <c r="Y58" i="5"/>
  <c r="X58" i="5"/>
  <c r="AA57" i="5"/>
  <c r="Z57" i="5"/>
  <c r="Y57" i="5"/>
  <c r="X57" i="5"/>
  <c r="AA56" i="5"/>
  <c r="Z56" i="5"/>
  <c r="Y56" i="5"/>
  <c r="X56" i="5"/>
  <c r="AA55" i="5"/>
  <c r="Z55" i="5"/>
  <c r="Y55" i="5"/>
  <c r="AB53" i="5"/>
  <c r="AA53" i="5"/>
  <c r="Z53" i="5"/>
  <c r="Y53" i="5"/>
  <c r="X53" i="5"/>
  <c r="AB48" i="5"/>
  <c r="AA49" i="5"/>
  <c r="AA92" i="5" s="1"/>
  <c r="Z49" i="5"/>
  <c r="Z92" i="5" s="1"/>
  <c r="Y49" i="5"/>
  <c r="Y92" i="5" s="1"/>
  <c r="X49" i="5"/>
  <c r="X92" i="5" s="1"/>
  <c r="AB41" i="5"/>
  <c r="AB39" i="5"/>
  <c r="AB38" i="5"/>
  <c r="AB37" i="5"/>
  <c r="AB36" i="5"/>
  <c r="AB35" i="5"/>
  <c r="AB34" i="5"/>
  <c r="AB30" i="5"/>
  <c r="AB76" i="5" s="1"/>
  <c r="AA29" i="5"/>
  <c r="Z29" i="5"/>
  <c r="Y29" i="5"/>
  <c r="X29" i="5"/>
  <c r="AB28" i="5"/>
  <c r="AB27" i="5"/>
  <c r="AB26" i="5"/>
  <c r="AB25" i="5"/>
  <c r="AB24" i="5"/>
  <c r="AB23" i="5"/>
  <c r="AB22" i="5"/>
  <c r="AB21" i="5"/>
  <c r="AB20" i="5"/>
  <c r="AB19" i="5"/>
  <c r="AB18" i="5"/>
  <c r="AB64" i="5" s="1"/>
  <c r="AB17" i="5"/>
  <c r="AB63" i="5" s="1"/>
  <c r="AA14" i="5"/>
  <c r="AA31" i="5" s="1"/>
  <c r="AA40" i="5" s="1"/>
  <c r="AA42" i="5" s="1"/>
  <c r="Z14" i="5"/>
  <c r="Z31" i="5" s="1"/>
  <c r="Z40" i="5" s="1"/>
  <c r="Z42" i="5" s="1"/>
  <c r="Y14" i="5"/>
  <c r="X14" i="5"/>
  <c r="AB13" i="5"/>
  <c r="AB12" i="5"/>
  <c r="AB11" i="5"/>
  <c r="AB10" i="5"/>
  <c r="AB9" i="5"/>
  <c r="V9" i="5"/>
  <c r="J28" i="3"/>
  <c r="J27" i="3"/>
  <c r="AJ28" i="2" l="1"/>
  <c r="AB65" i="5"/>
  <c r="AB81" i="5"/>
  <c r="AB66" i="5"/>
  <c r="AB67" i="5"/>
  <c r="AB82" i="5"/>
  <c r="AB58" i="5"/>
  <c r="AB74" i="5"/>
  <c r="AB73" i="5"/>
  <c r="AB59" i="5"/>
  <c r="AB80" i="5"/>
  <c r="AB68" i="5"/>
  <c r="AB69" i="5"/>
  <c r="AB70" i="5"/>
  <c r="AB88" i="5"/>
  <c r="AB85" i="5"/>
  <c r="AB56" i="5"/>
  <c r="AB71" i="5"/>
  <c r="Y60" i="5"/>
  <c r="Z60" i="5"/>
  <c r="AA60" i="5"/>
  <c r="Z75" i="5"/>
  <c r="AA75" i="5"/>
  <c r="AB57" i="5"/>
  <c r="AB72" i="5"/>
  <c r="X31" i="5"/>
  <c r="X40" i="5" s="1"/>
  <c r="X42" i="5" s="1"/>
  <c r="X75" i="5"/>
  <c r="X60" i="5"/>
  <c r="AB14" i="5"/>
  <c r="AL28" i="2"/>
  <c r="AM28" i="2"/>
  <c r="AB29" i="5"/>
  <c r="Y75" i="5"/>
  <c r="Y31" i="5"/>
  <c r="Y40" i="5" s="1"/>
  <c r="Y42" i="5" s="1"/>
  <c r="AB47" i="5"/>
  <c r="AB49" i="5" s="1"/>
  <c r="AB92" i="5" s="1"/>
  <c r="AB55" i="5"/>
  <c r="L27" i="3"/>
  <c r="H28" i="3"/>
  <c r="H27" i="3"/>
  <c r="J24" i="3"/>
  <c r="J19" i="3"/>
  <c r="J14" i="3"/>
  <c r="AA77" i="5" l="1"/>
  <c r="AA87" i="5" s="1"/>
  <c r="AA89" i="5" s="1"/>
  <c r="AB75" i="5"/>
  <c r="Y77" i="5"/>
  <c r="Y87" i="5" s="1"/>
  <c r="Y89" i="5" s="1"/>
  <c r="Z77" i="5"/>
  <c r="Z87" i="5" s="1"/>
  <c r="Z89" i="5" s="1"/>
  <c r="AB60" i="5"/>
  <c r="X77" i="5"/>
  <c r="X87" i="5" s="1"/>
  <c r="X89" i="5" s="1"/>
  <c r="AB31" i="5"/>
  <c r="AB40" i="5" s="1"/>
  <c r="AB42" i="5" s="1"/>
  <c r="J29" i="3"/>
  <c r="AB77" i="5" l="1"/>
  <c r="AB87" i="5" s="1"/>
  <c r="AB89" i="5" s="1"/>
  <c r="F84" i="5"/>
  <c r="G84" i="5"/>
  <c r="H84" i="5"/>
  <c r="I84" i="5"/>
  <c r="L84" i="5"/>
  <c r="M84" i="5"/>
  <c r="N84" i="5"/>
  <c r="O84" i="5"/>
  <c r="R84" i="5"/>
  <c r="S84" i="5"/>
  <c r="T84" i="5"/>
  <c r="U84" i="5"/>
  <c r="F80" i="5"/>
  <c r="G80" i="5"/>
  <c r="H80" i="5"/>
  <c r="I80" i="5"/>
  <c r="L80" i="5"/>
  <c r="M80" i="5"/>
  <c r="N80" i="5"/>
  <c r="O80" i="5"/>
  <c r="R80" i="5"/>
  <c r="S80" i="5"/>
  <c r="T80" i="5"/>
  <c r="U80" i="5"/>
  <c r="T74" i="5" l="1"/>
  <c r="J34" i="5" l="1"/>
  <c r="P34" i="5"/>
  <c r="V34" i="5"/>
  <c r="T81" i="5"/>
  <c r="V80" i="5" l="1"/>
  <c r="AH26" i="2"/>
  <c r="AG26" i="2"/>
  <c r="AF26" i="2"/>
  <c r="AE26" i="2"/>
  <c r="AD26" i="2"/>
  <c r="AH18" i="2"/>
  <c r="AG18" i="2"/>
  <c r="AF18" i="2"/>
  <c r="AE18" i="2"/>
  <c r="AD18" i="2"/>
  <c r="AH14" i="2"/>
  <c r="AG14" i="2"/>
  <c r="AF14" i="2"/>
  <c r="AE14" i="2"/>
  <c r="AD14" i="2"/>
  <c r="U88" i="5"/>
  <c r="T88" i="5"/>
  <c r="S88" i="5"/>
  <c r="R88" i="5"/>
  <c r="U85" i="5"/>
  <c r="T85" i="5"/>
  <c r="S85" i="5"/>
  <c r="R85" i="5"/>
  <c r="U83" i="5"/>
  <c r="T83" i="5"/>
  <c r="S83" i="5"/>
  <c r="R83" i="5"/>
  <c r="U82" i="5"/>
  <c r="T82" i="5"/>
  <c r="S82" i="5"/>
  <c r="R82" i="5"/>
  <c r="U81" i="5"/>
  <c r="S81" i="5"/>
  <c r="R81" i="5"/>
  <c r="U76" i="5"/>
  <c r="T76" i="5"/>
  <c r="S76" i="5"/>
  <c r="R76" i="5"/>
  <c r="U74" i="5"/>
  <c r="U73" i="5"/>
  <c r="T73" i="5"/>
  <c r="S73" i="5"/>
  <c r="R73" i="5"/>
  <c r="U72" i="5"/>
  <c r="T72" i="5"/>
  <c r="S72" i="5"/>
  <c r="R72" i="5"/>
  <c r="U71" i="5"/>
  <c r="T71" i="5"/>
  <c r="S71" i="5"/>
  <c r="R71" i="5"/>
  <c r="U70" i="5"/>
  <c r="T70" i="5"/>
  <c r="S70" i="5"/>
  <c r="R70" i="5"/>
  <c r="U69" i="5"/>
  <c r="T69" i="5"/>
  <c r="S69" i="5"/>
  <c r="R69" i="5"/>
  <c r="U68" i="5"/>
  <c r="T68" i="5"/>
  <c r="S68" i="5"/>
  <c r="U67" i="5"/>
  <c r="T67" i="5"/>
  <c r="S67" i="5"/>
  <c r="R67" i="5"/>
  <c r="U66" i="5"/>
  <c r="T66" i="5"/>
  <c r="S66" i="5"/>
  <c r="R66" i="5"/>
  <c r="U65" i="5"/>
  <c r="T65" i="5"/>
  <c r="S65" i="5"/>
  <c r="R65" i="5"/>
  <c r="U64" i="5"/>
  <c r="T64" i="5"/>
  <c r="S64" i="5"/>
  <c r="R64" i="5"/>
  <c r="U63" i="5"/>
  <c r="T63" i="5"/>
  <c r="S63" i="5"/>
  <c r="R63" i="5"/>
  <c r="U59" i="5"/>
  <c r="T59" i="5"/>
  <c r="S59" i="5"/>
  <c r="R59" i="5"/>
  <c r="U58" i="5"/>
  <c r="T58" i="5"/>
  <c r="S58" i="5"/>
  <c r="R58" i="5"/>
  <c r="U57" i="5"/>
  <c r="T57" i="5"/>
  <c r="S57" i="5"/>
  <c r="R57" i="5"/>
  <c r="U56" i="5"/>
  <c r="T56" i="5"/>
  <c r="S56" i="5"/>
  <c r="R56" i="5"/>
  <c r="T55" i="5"/>
  <c r="S55" i="5"/>
  <c r="R55" i="5"/>
  <c r="V53" i="5"/>
  <c r="U53" i="5"/>
  <c r="T53" i="5"/>
  <c r="S53" i="5"/>
  <c r="R53" i="5"/>
  <c r="V48" i="5"/>
  <c r="U47" i="5"/>
  <c r="U49" i="5" s="1"/>
  <c r="U92" i="5" s="1"/>
  <c r="T47" i="5"/>
  <c r="T49" i="5" s="1"/>
  <c r="T92" i="5" s="1"/>
  <c r="S47" i="5"/>
  <c r="S49" i="5" s="1"/>
  <c r="S92" i="5" s="1"/>
  <c r="R47" i="5"/>
  <c r="R49" i="5" s="1"/>
  <c r="R92" i="5" s="1"/>
  <c r="V41" i="5"/>
  <c r="V39" i="5"/>
  <c r="V38" i="5"/>
  <c r="V84" i="5" s="1"/>
  <c r="V37" i="5"/>
  <c r="V36" i="5"/>
  <c r="V35" i="5"/>
  <c r="V30" i="5"/>
  <c r="S74" i="5"/>
  <c r="R74" i="5"/>
  <c r="V27" i="5"/>
  <c r="V26" i="5"/>
  <c r="V25" i="5"/>
  <c r="V24" i="5"/>
  <c r="V23" i="5"/>
  <c r="V22" i="5"/>
  <c r="U29" i="5"/>
  <c r="T29" i="5"/>
  <c r="S29" i="5"/>
  <c r="R68" i="5"/>
  <c r="V21" i="5"/>
  <c r="V20" i="5"/>
  <c r="V19" i="5"/>
  <c r="V18" i="5"/>
  <c r="V17" i="5"/>
  <c r="U14" i="5"/>
  <c r="T14" i="5"/>
  <c r="S14" i="5"/>
  <c r="R14" i="5"/>
  <c r="V13" i="5"/>
  <c r="V12" i="5"/>
  <c r="V11" i="5"/>
  <c r="V10" i="5"/>
  <c r="V47" i="5"/>
  <c r="O73" i="5"/>
  <c r="N73" i="5"/>
  <c r="M73" i="5"/>
  <c r="L73" i="5"/>
  <c r="I73" i="5"/>
  <c r="H73" i="5"/>
  <c r="G73" i="5"/>
  <c r="F73" i="5"/>
  <c r="P27" i="5"/>
  <c r="J27" i="5"/>
  <c r="M22" i="5"/>
  <c r="L22" i="5"/>
  <c r="V63" i="5" l="1"/>
  <c r="V64" i="5"/>
  <c r="V65" i="5"/>
  <c r="V82" i="5"/>
  <c r="V76" i="5"/>
  <c r="AH28" i="2"/>
  <c r="AG28" i="2"/>
  <c r="V66" i="5"/>
  <c r="V81" i="5"/>
  <c r="V73" i="5"/>
  <c r="AF28" i="2"/>
  <c r="V88" i="5"/>
  <c r="V69" i="5"/>
  <c r="V85" i="5"/>
  <c r="V59" i="5"/>
  <c r="V70" i="5"/>
  <c r="V57" i="5"/>
  <c r="V71" i="5"/>
  <c r="V68" i="5"/>
  <c r="V72" i="5"/>
  <c r="AD28" i="2"/>
  <c r="V83" i="5"/>
  <c r="S75" i="5"/>
  <c r="V49" i="5"/>
  <c r="V92" i="5" s="1"/>
  <c r="R60" i="5"/>
  <c r="U75" i="5"/>
  <c r="T75" i="5"/>
  <c r="S60" i="5"/>
  <c r="U60" i="5"/>
  <c r="T60" i="5"/>
  <c r="V56" i="5"/>
  <c r="V14" i="5"/>
  <c r="S31" i="5"/>
  <c r="S40" i="5" s="1"/>
  <c r="S42" i="5" s="1"/>
  <c r="T31" i="5"/>
  <c r="T40" i="5" s="1"/>
  <c r="T42" i="5" s="1"/>
  <c r="U31" i="5"/>
  <c r="U40" i="5" s="1"/>
  <c r="U42" i="5" s="1"/>
  <c r="R75" i="5"/>
  <c r="V58" i="5"/>
  <c r="V28" i="5"/>
  <c r="V74" i="5" s="1"/>
  <c r="V55" i="5"/>
  <c r="V67" i="5"/>
  <c r="R29" i="5"/>
  <c r="R31" i="5" s="1"/>
  <c r="R40" i="5" s="1"/>
  <c r="R42" i="5" s="1"/>
  <c r="O22" i="5"/>
  <c r="N22" i="5"/>
  <c r="I22" i="5"/>
  <c r="U77" i="5" l="1"/>
  <c r="U87" i="5" s="1"/>
  <c r="U89" i="5" s="1"/>
  <c r="T77" i="5"/>
  <c r="T87" i="5" s="1"/>
  <c r="T89" i="5" s="1"/>
  <c r="S77" i="5"/>
  <c r="S87" i="5" s="1"/>
  <c r="S89" i="5" s="1"/>
  <c r="V75" i="5"/>
  <c r="V29" i="5"/>
  <c r="V31" i="5" s="1"/>
  <c r="V40" i="5" s="1"/>
  <c r="V42" i="5" s="1"/>
  <c r="R77" i="5"/>
  <c r="R87" i="5" s="1"/>
  <c r="R89" i="5" s="1"/>
  <c r="V60" i="5"/>
  <c r="AB13" i="2"/>
  <c r="AA13" i="2"/>
  <c r="V77" i="5" l="1"/>
  <c r="V87" i="5" s="1"/>
  <c r="AB14" i="2"/>
  <c r="AA14" i="2"/>
  <c r="Z14" i="2"/>
  <c r="Y14" i="2"/>
  <c r="X14" i="2"/>
  <c r="V14" i="2"/>
  <c r="U14" i="2"/>
  <c r="T14" i="2"/>
  <c r="S14" i="2"/>
  <c r="R14" i="2"/>
  <c r="V89" i="5" l="1"/>
  <c r="X18" i="2"/>
  <c r="G55" i="5"/>
  <c r="I23" i="5"/>
  <c r="I13" i="5"/>
  <c r="I11" i="5"/>
  <c r="H13" i="5"/>
  <c r="H11" i="5"/>
  <c r="F13" i="5"/>
  <c r="F11" i="5"/>
  <c r="P104" i="5" l="1"/>
  <c r="O88" i="5"/>
  <c r="N88" i="5"/>
  <c r="M88" i="5"/>
  <c r="L88" i="5"/>
  <c r="O85" i="5"/>
  <c r="N85" i="5"/>
  <c r="M85" i="5"/>
  <c r="L85" i="5"/>
  <c r="O83" i="5"/>
  <c r="N83" i="5"/>
  <c r="M83" i="5"/>
  <c r="L83" i="5"/>
  <c r="O82" i="5"/>
  <c r="N82" i="5"/>
  <c r="M82" i="5"/>
  <c r="L82" i="5"/>
  <c r="O81" i="5"/>
  <c r="N81" i="5"/>
  <c r="M81" i="5"/>
  <c r="L81" i="5"/>
  <c r="O76" i="5"/>
  <c r="N76" i="5"/>
  <c r="M76" i="5"/>
  <c r="L76" i="5"/>
  <c r="O74" i="5"/>
  <c r="N74" i="5"/>
  <c r="O72" i="5"/>
  <c r="N72" i="5"/>
  <c r="M72" i="5"/>
  <c r="L72" i="5"/>
  <c r="O71" i="5"/>
  <c r="N71" i="5"/>
  <c r="M71" i="5"/>
  <c r="L71" i="5"/>
  <c r="O70" i="5"/>
  <c r="N70" i="5"/>
  <c r="M70" i="5"/>
  <c r="L70" i="5"/>
  <c r="O69" i="5"/>
  <c r="N69" i="5"/>
  <c r="M69" i="5"/>
  <c r="L69" i="5"/>
  <c r="O68" i="5"/>
  <c r="N68" i="5"/>
  <c r="M68" i="5"/>
  <c r="L68" i="5"/>
  <c r="O67" i="5"/>
  <c r="N67" i="5"/>
  <c r="M67" i="5"/>
  <c r="L67" i="5"/>
  <c r="O66" i="5"/>
  <c r="N66" i="5"/>
  <c r="M66" i="5"/>
  <c r="L66" i="5"/>
  <c r="O65" i="5"/>
  <c r="N65" i="5"/>
  <c r="M65" i="5"/>
  <c r="L65" i="5"/>
  <c r="O64" i="5"/>
  <c r="N64" i="5"/>
  <c r="M64" i="5"/>
  <c r="L64" i="5"/>
  <c r="O63" i="5"/>
  <c r="N63" i="5"/>
  <c r="M63" i="5"/>
  <c r="L63" i="5"/>
  <c r="O59" i="5"/>
  <c r="N59" i="5"/>
  <c r="M59" i="5"/>
  <c r="L59" i="5"/>
  <c r="O58" i="5"/>
  <c r="N58" i="5"/>
  <c r="M58" i="5"/>
  <c r="L58" i="5"/>
  <c r="O57" i="5"/>
  <c r="N57" i="5"/>
  <c r="M57" i="5"/>
  <c r="L57" i="5"/>
  <c r="O56" i="5"/>
  <c r="N56" i="5"/>
  <c r="M56" i="5"/>
  <c r="L56" i="5"/>
  <c r="O55" i="5"/>
  <c r="N55" i="5"/>
  <c r="M55" i="5"/>
  <c r="L55" i="5"/>
  <c r="P53" i="5"/>
  <c r="O53" i="5"/>
  <c r="N53" i="5"/>
  <c r="M53" i="5"/>
  <c r="L53" i="5"/>
  <c r="O47" i="5"/>
  <c r="O49" i="5" s="1"/>
  <c r="O92" i="5" s="1"/>
  <c r="N47" i="5"/>
  <c r="N49" i="5" s="1"/>
  <c r="N92" i="5" s="1"/>
  <c r="M47" i="5"/>
  <c r="M49" i="5" s="1"/>
  <c r="M92" i="5" s="1"/>
  <c r="L47" i="5"/>
  <c r="L49" i="5" s="1"/>
  <c r="L92" i="5" s="1"/>
  <c r="P41" i="5"/>
  <c r="P39" i="5"/>
  <c r="P38" i="5"/>
  <c r="P37" i="5"/>
  <c r="P36" i="5"/>
  <c r="P35" i="5"/>
  <c r="P30" i="5"/>
  <c r="O29" i="5"/>
  <c r="N29" i="5"/>
  <c r="M29" i="5"/>
  <c r="L29" i="5"/>
  <c r="M74" i="5"/>
  <c r="P28" i="5"/>
  <c r="P26" i="5"/>
  <c r="P25" i="5"/>
  <c r="P24" i="5"/>
  <c r="P23" i="5"/>
  <c r="P22" i="5"/>
  <c r="P21" i="5"/>
  <c r="P20" i="5"/>
  <c r="P19" i="5"/>
  <c r="P18" i="5"/>
  <c r="P17" i="5"/>
  <c r="O14" i="5"/>
  <c r="N14" i="5"/>
  <c r="M14" i="5"/>
  <c r="L14" i="5"/>
  <c r="P13" i="5"/>
  <c r="P12" i="5"/>
  <c r="P11" i="5"/>
  <c r="P10" i="5"/>
  <c r="P9" i="5"/>
  <c r="AB26" i="2"/>
  <c r="AA26" i="2"/>
  <c r="Z26" i="2"/>
  <c r="Y26" i="2"/>
  <c r="X26" i="2"/>
  <c r="X28" i="2" s="1"/>
  <c r="AB18" i="2"/>
  <c r="AA18" i="2"/>
  <c r="Z18" i="2"/>
  <c r="Y18" i="2"/>
  <c r="P84" i="5" l="1"/>
  <c r="P73" i="5"/>
  <c r="P80" i="5"/>
  <c r="Y28" i="2"/>
  <c r="M75" i="5"/>
  <c r="N60" i="5"/>
  <c r="P71" i="5"/>
  <c r="P88" i="5"/>
  <c r="P69" i="5"/>
  <c r="P85" i="5"/>
  <c r="P56" i="5"/>
  <c r="P70" i="5"/>
  <c r="P55" i="5"/>
  <c r="P76" i="5"/>
  <c r="P65" i="5"/>
  <c r="P66" i="5"/>
  <c r="P81" i="5"/>
  <c r="P63" i="5"/>
  <c r="P67" i="5"/>
  <c r="P82" i="5"/>
  <c r="L60" i="5"/>
  <c r="P64" i="5"/>
  <c r="P68" i="5"/>
  <c r="P83" i="5"/>
  <c r="P57" i="5"/>
  <c r="P72" i="5"/>
  <c r="P58" i="5"/>
  <c r="P59" i="5"/>
  <c r="P74" i="5"/>
  <c r="L31" i="5"/>
  <c r="L40" i="5" s="1"/>
  <c r="L42" i="5" s="1"/>
  <c r="M31" i="5"/>
  <c r="M40" i="5" s="1"/>
  <c r="M42" i="5" s="1"/>
  <c r="N31" i="5"/>
  <c r="N40" i="5" s="1"/>
  <c r="N42" i="5" s="1"/>
  <c r="O75" i="5"/>
  <c r="O60" i="5"/>
  <c r="O31" i="5"/>
  <c r="O40" i="5" s="1"/>
  <c r="O42" i="5" s="1"/>
  <c r="M60" i="5"/>
  <c r="N75" i="5"/>
  <c r="P47" i="5"/>
  <c r="P14" i="5"/>
  <c r="P48" i="5"/>
  <c r="L74" i="5"/>
  <c r="L75" i="5" s="1"/>
  <c r="P29" i="5"/>
  <c r="AB28" i="2"/>
  <c r="AA28" i="2"/>
  <c r="Z28" i="2"/>
  <c r="M77" i="5" l="1"/>
  <c r="M87" i="5" s="1"/>
  <c r="M89" i="5" s="1"/>
  <c r="P75" i="5"/>
  <c r="P60" i="5"/>
  <c r="L77" i="5"/>
  <c r="L87" i="5" s="1"/>
  <c r="L89" i="5" s="1"/>
  <c r="O77" i="5"/>
  <c r="O87" i="5" s="1"/>
  <c r="O89" i="5" s="1"/>
  <c r="N77" i="5"/>
  <c r="N87" i="5" s="1"/>
  <c r="N89" i="5" s="1"/>
  <c r="P49" i="5"/>
  <c r="P92" i="5" s="1"/>
  <c r="P31" i="5"/>
  <c r="P40" i="5" s="1"/>
  <c r="P42" i="5" s="1"/>
  <c r="D27" i="3"/>
  <c r="P77" i="5" l="1"/>
  <c r="P87" i="5" s="1"/>
  <c r="P89" i="5" l="1"/>
  <c r="H74" i="5" l="1"/>
  <c r="J37" i="5"/>
  <c r="F48" i="5" l="1"/>
  <c r="H58" i="5"/>
  <c r="F55" i="5"/>
  <c r="V26" i="2" l="1"/>
  <c r="U26" i="2"/>
  <c r="T26" i="2"/>
  <c r="S26" i="2"/>
  <c r="R26" i="2"/>
  <c r="V18" i="2"/>
  <c r="U18" i="2"/>
  <c r="T18" i="2"/>
  <c r="S18" i="2"/>
  <c r="R18" i="2"/>
  <c r="G74" i="5"/>
  <c r="J104" i="5"/>
  <c r="F67" i="5"/>
  <c r="I88" i="5"/>
  <c r="H88" i="5"/>
  <c r="G88" i="5"/>
  <c r="F88" i="5"/>
  <c r="I85" i="5"/>
  <c r="H85" i="5"/>
  <c r="G85" i="5"/>
  <c r="F85" i="5"/>
  <c r="I83" i="5"/>
  <c r="H83" i="5"/>
  <c r="G83" i="5"/>
  <c r="F83" i="5"/>
  <c r="I82" i="5"/>
  <c r="H82" i="5"/>
  <c r="G82" i="5"/>
  <c r="F82" i="5"/>
  <c r="I81" i="5"/>
  <c r="H81" i="5"/>
  <c r="G81" i="5"/>
  <c r="F81" i="5"/>
  <c r="I76" i="5"/>
  <c r="H76" i="5"/>
  <c r="G76" i="5"/>
  <c r="F76" i="5"/>
  <c r="I74" i="5"/>
  <c r="F74" i="5"/>
  <c r="I72" i="5"/>
  <c r="H72" i="5"/>
  <c r="G72" i="5"/>
  <c r="F72" i="5"/>
  <c r="I71" i="5"/>
  <c r="H71" i="5"/>
  <c r="G71" i="5"/>
  <c r="F71" i="5"/>
  <c r="I70" i="5"/>
  <c r="H70" i="5"/>
  <c r="G70" i="5"/>
  <c r="F70" i="5"/>
  <c r="I69" i="5"/>
  <c r="H69" i="5"/>
  <c r="G69" i="5"/>
  <c r="F69" i="5"/>
  <c r="I68" i="5"/>
  <c r="H68" i="5"/>
  <c r="G68" i="5"/>
  <c r="F68" i="5"/>
  <c r="I67" i="5"/>
  <c r="H67" i="5"/>
  <c r="G67" i="5"/>
  <c r="I66" i="5"/>
  <c r="H66" i="5"/>
  <c r="G66" i="5"/>
  <c r="F66" i="5"/>
  <c r="I65" i="5"/>
  <c r="H65" i="5"/>
  <c r="G65" i="5"/>
  <c r="F65" i="5"/>
  <c r="I64" i="5"/>
  <c r="H64" i="5"/>
  <c r="G64" i="5"/>
  <c r="F64" i="5"/>
  <c r="I63" i="5"/>
  <c r="H63" i="5"/>
  <c r="G63" i="5"/>
  <c r="F63" i="5"/>
  <c r="I59" i="5"/>
  <c r="H59" i="5"/>
  <c r="G59" i="5"/>
  <c r="F59" i="5"/>
  <c r="I58" i="5"/>
  <c r="G58" i="5"/>
  <c r="F58" i="5"/>
  <c r="I57" i="5"/>
  <c r="H57" i="5"/>
  <c r="G57" i="5"/>
  <c r="F57" i="5"/>
  <c r="I56" i="5"/>
  <c r="H56" i="5"/>
  <c r="G56" i="5"/>
  <c r="F56" i="5"/>
  <c r="I55" i="5"/>
  <c r="H55" i="5"/>
  <c r="J53" i="5"/>
  <c r="I53" i="5"/>
  <c r="H53" i="5"/>
  <c r="G53" i="5"/>
  <c r="F53" i="5"/>
  <c r="J48" i="5"/>
  <c r="I47" i="5"/>
  <c r="I49" i="5" s="1"/>
  <c r="I92" i="5" s="1"/>
  <c r="H47" i="5"/>
  <c r="H49" i="5" s="1"/>
  <c r="H92" i="5" s="1"/>
  <c r="G47" i="5"/>
  <c r="G49" i="5" s="1"/>
  <c r="G92" i="5" s="1"/>
  <c r="F47" i="5"/>
  <c r="F49" i="5" s="1"/>
  <c r="F92" i="5" s="1"/>
  <c r="J41" i="5"/>
  <c r="J39" i="5"/>
  <c r="J38" i="5"/>
  <c r="J36" i="5"/>
  <c r="J35" i="5"/>
  <c r="J30" i="5"/>
  <c r="I29" i="5"/>
  <c r="H29" i="5"/>
  <c r="G29" i="5"/>
  <c r="F29" i="5"/>
  <c r="J28" i="5"/>
  <c r="J26" i="5"/>
  <c r="J25" i="5"/>
  <c r="J24" i="5"/>
  <c r="J23" i="5"/>
  <c r="J22" i="5"/>
  <c r="J21" i="5"/>
  <c r="J20" i="5"/>
  <c r="J19" i="5"/>
  <c r="J18" i="5"/>
  <c r="J17" i="5"/>
  <c r="I14" i="5"/>
  <c r="H14" i="5"/>
  <c r="G14" i="5"/>
  <c r="F14" i="5"/>
  <c r="J13" i="5"/>
  <c r="J12" i="5"/>
  <c r="J11" i="5"/>
  <c r="J10" i="5"/>
  <c r="J9" i="5"/>
  <c r="J84" i="5" l="1"/>
  <c r="J73" i="5"/>
  <c r="J80" i="5"/>
  <c r="S28" i="2"/>
  <c r="I31" i="5"/>
  <c r="I40" i="5" s="1"/>
  <c r="I42" i="5" s="1"/>
  <c r="I60" i="5"/>
  <c r="F75" i="5"/>
  <c r="H60" i="5"/>
  <c r="G60" i="5"/>
  <c r="G75" i="5"/>
  <c r="H75" i="5"/>
  <c r="J69" i="5"/>
  <c r="J88" i="5"/>
  <c r="H31" i="5"/>
  <c r="H40" i="5" s="1"/>
  <c r="H42" i="5" s="1"/>
  <c r="G31" i="5"/>
  <c r="G40" i="5" s="1"/>
  <c r="G42" i="5" s="1"/>
  <c r="R28" i="2"/>
  <c r="F60" i="5"/>
  <c r="J56" i="5"/>
  <c r="J64" i="5"/>
  <c r="J58" i="5"/>
  <c r="J82" i="5"/>
  <c r="J63" i="5"/>
  <c r="J72" i="5"/>
  <c r="J65" i="5"/>
  <c r="J71" i="5"/>
  <c r="J57" i="5"/>
  <c r="J81" i="5"/>
  <c r="J74" i="5"/>
  <c r="V28" i="2"/>
  <c r="U28" i="2"/>
  <c r="T28" i="2"/>
  <c r="J59" i="5"/>
  <c r="J83" i="5"/>
  <c r="J67" i="5"/>
  <c r="J66" i="5"/>
  <c r="J68" i="5"/>
  <c r="J85" i="5"/>
  <c r="I75" i="5"/>
  <c r="J55" i="5"/>
  <c r="J70" i="5"/>
  <c r="J76" i="5"/>
  <c r="F31" i="5"/>
  <c r="F40" i="5" s="1"/>
  <c r="F42" i="5" s="1"/>
  <c r="J47" i="5"/>
  <c r="J49" i="5" s="1"/>
  <c r="J92" i="5" s="1"/>
  <c r="J29" i="5"/>
  <c r="J14" i="5"/>
  <c r="J75" i="5" l="1"/>
  <c r="F77" i="5"/>
  <c r="I77" i="5"/>
  <c r="I87" i="5" s="1"/>
  <c r="I89" i="5" s="1"/>
  <c r="H77" i="5"/>
  <c r="H87" i="5" s="1"/>
  <c r="H89" i="5" s="1"/>
  <c r="J60" i="5"/>
  <c r="G77" i="5"/>
  <c r="G87" i="5" s="1"/>
  <c r="G89" i="5" s="1"/>
  <c r="J31" i="5"/>
  <c r="J40" i="5" s="1"/>
  <c r="J42" i="5" s="1"/>
  <c r="D28" i="3"/>
  <c r="J77" i="5" l="1"/>
  <c r="J87" i="5" s="1"/>
  <c r="J89" i="5" s="1"/>
  <c r="F87" i="5"/>
  <c r="F89" i="5" s="1"/>
  <c r="P26" i="2" l="1"/>
  <c r="O26" i="2"/>
  <c r="N26" i="2"/>
  <c r="M26" i="2"/>
  <c r="L26" i="2"/>
  <c r="P18" i="2"/>
  <c r="O18" i="2"/>
  <c r="N18" i="2"/>
  <c r="M18" i="2"/>
  <c r="L18" i="2"/>
  <c r="P14" i="2"/>
  <c r="O14" i="2"/>
  <c r="N14" i="2"/>
  <c r="M14" i="2"/>
  <c r="L14" i="2"/>
  <c r="L28" i="2" l="1"/>
  <c r="O28" i="2"/>
  <c r="N28" i="2"/>
  <c r="P28" i="2"/>
  <c r="J26" i="2" l="1"/>
  <c r="I26" i="2"/>
  <c r="H26" i="2"/>
  <c r="G26" i="2"/>
  <c r="F26" i="2"/>
  <c r="J18" i="2"/>
  <c r="I18" i="2"/>
  <c r="H18" i="2"/>
  <c r="G18" i="2"/>
  <c r="F18" i="2"/>
  <c r="J14" i="2"/>
  <c r="I14" i="2"/>
  <c r="H14" i="2"/>
  <c r="G14" i="2"/>
  <c r="F14" i="2"/>
  <c r="J28" i="2" l="1"/>
  <c r="F28" i="2"/>
  <c r="G28" i="2"/>
  <c r="H28" i="2"/>
  <c r="I28" i="2"/>
  <c r="F28" i="3" l="1"/>
  <c r="F27" i="3" l="1"/>
  <c r="L28" i="3" l="1"/>
  <c r="H29" i="3" l="1"/>
  <c r="L24" i="3"/>
  <c r="H24" i="3"/>
  <c r="F24" i="3"/>
  <c r="D24" i="3"/>
  <c r="L19" i="3"/>
  <c r="H19" i="3"/>
  <c r="F19" i="3"/>
  <c r="D19" i="3"/>
  <c r="L14" i="3"/>
  <c r="H14" i="3"/>
  <c r="F14" i="3"/>
  <c r="D14" i="3"/>
  <c r="N23" i="3"/>
  <c r="N22" i="3"/>
  <c r="N18" i="3"/>
  <c r="N17" i="3"/>
  <c r="L29" i="3" l="1"/>
  <c r="D29" i="3"/>
  <c r="N28" i="3"/>
  <c r="F29" i="3"/>
  <c r="N27" i="3"/>
  <c r="N24" i="3"/>
  <c r="N19" i="3"/>
  <c r="N14" i="3"/>
  <c r="N29" i="3" l="1"/>
</calcChain>
</file>

<file path=xl/sharedStrings.xml><?xml version="1.0" encoding="utf-8"?>
<sst xmlns="http://schemas.openxmlformats.org/spreadsheetml/2006/main" count="183" uniqueCount="105">
  <si>
    <t>California Resources Corporation</t>
  </si>
  <si>
    <t>Total</t>
  </si>
  <si>
    <t>Reserves:</t>
  </si>
  <si>
    <t>San Joaquin</t>
  </si>
  <si>
    <t>Basin</t>
  </si>
  <si>
    <t>Los Angeles</t>
  </si>
  <si>
    <t>Sacramento</t>
  </si>
  <si>
    <t>Oil (MBbl/d)</t>
  </si>
  <si>
    <t>NGLs (MBbl/d)</t>
  </si>
  <si>
    <t xml:space="preserve">Natural Gas (MMcf/d)   </t>
  </si>
  <si>
    <t xml:space="preserve">   San Joaquin Basin</t>
  </si>
  <si>
    <t xml:space="preserve">   Los Angeles Basin</t>
  </si>
  <si>
    <t xml:space="preserve">   Ventura Basin</t>
  </si>
  <si>
    <t xml:space="preserve">   Sacramento Basin</t>
  </si>
  <si>
    <t xml:space="preserve">     Total</t>
  </si>
  <si>
    <t xml:space="preserve">   Total</t>
  </si>
  <si>
    <t>Proved Developed Reserves</t>
  </si>
  <si>
    <t>Proved Undeveloped Reserves</t>
  </si>
  <si>
    <t>Interest and debt expense, net</t>
  </si>
  <si>
    <t xml:space="preserve"> </t>
  </si>
  <si>
    <t xml:space="preserve">  Depreciation, depletion and amortization</t>
  </si>
  <si>
    <t xml:space="preserve">  Asset impairments</t>
  </si>
  <si>
    <t xml:space="preserve">  Taxes other than on income</t>
  </si>
  <si>
    <t>Operating (Loss) Income</t>
  </si>
  <si>
    <r>
      <t xml:space="preserve">Total Production (MBoe/d) </t>
    </r>
    <r>
      <rPr>
        <b/>
        <vertAlign val="superscript"/>
        <sz val="10"/>
        <rFont val="Arial"/>
        <family val="2"/>
      </rPr>
      <t>(a)</t>
    </r>
  </si>
  <si>
    <t>(a)  Natural gas volumes have been converted to Boe based on the equivalence of energy content between six Mcf of natural gas and one barrel of oil.</t>
  </si>
  <si>
    <t xml:space="preserve">      Barrels of oil equivalence does not necessarily result in price equivalence.</t>
  </si>
  <si>
    <t>Note: MBbl/d refers to thousands of barrels per day; MMcf/d refers to millions of cubic feet per day; MBoe/d refers to thousands of barrels of oil equivalent per day.</t>
  </si>
  <si>
    <r>
      <t>Consolidated Statements of Operations (in millions)</t>
    </r>
    <r>
      <rPr>
        <b/>
        <sz val="12"/>
        <rFont val="Arial"/>
        <family val="2"/>
      </rPr>
      <t>:</t>
    </r>
  </si>
  <si>
    <r>
      <t>Consolidated Statements of Operations ($/BOE)</t>
    </r>
    <r>
      <rPr>
        <b/>
        <sz val="12"/>
        <rFont val="Arial"/>
        <family val="2"/>
      </rPr>
      <t>:</t>
    </r>
  </si>
  <si>
    <t>Oil Reserves (MMBbl)</t>
  </si>
  <si>
    <t>NGLs Reserves (MMBbl)</t>
  </si>
  <si>
    <t>Natural Gas Reserves (Bcf)</t>
  </si>
  <si>
    <r>
      <t xml:space="preserve">Total Reserves (MMBoe) </t>
    </r>
    <r>
      <rPr>
        <b/>
        <vertAlign val="superscript"/>
        <sz val="10"/>
        <color theme="1"/>
        <rFont val="Arial"/>
        <family val="2"/>
      </rPr>
      <t>(a)</t>
    </r>
  </si>
  <si>
    <t>Note: MMBbl refers to millions of barrels; Bcf refers to billions of cubic feet; MMBoe refers to millions of barrels of oil equivalent.</t>
  </si>
  <si>
    <t>Net Production Statistics:</t>
  </si>
  <si>
    <t>Revenues</t>
  </si>
  <si>
    <t xml:space="preserve">  Electricity sales</t>
  </si>
  <si>
    <t>1Q 2021</t>
  </si>
  <si>
    <t>2Q 2021</t>
  </si>
  <si>
    <t>3Q 2021</t>
  </si>
  <si>
    <t>4Q 2021</t>
  </si>
  <si>
    <t xml:space="preserve">  Operating costs</t>
  </si>
  <si>
    <t>Volumes</t>
  </si>
  <si>
    <t>Operating expenses</t>
  </si>
  <si>
    <t xml:space="preserve">  Electricity generation expenses</t>
  </si>
  <si>
    <t xml:space="preserve">  Accretion expense</t>
  </si>
  <si>
    <t xml:space="preserve">  Other operating expenses, net</t>
  </si>
  <si>
    <t xml:space="preserve">   Total operating expenses</t>
  </si>
  <si>
    <t>Reorganization items, net</t>
  </si>
  <si>
    <t>Non-operating (expenses) income</t>
  </si>
  <si>
    <t xml:space="preserve">   Blended realized revenue</t>
  </si>
  <si>
    <t xml:space="preserve">   Blended realized price</t>
  </si>
  <si>
    <t>1Q 2022</t>
  </si>
  <si>
    <t>2Q 2022</t>
  </si>
  <si>
    <t>3Q 2022</t>
  </si>
  <si>
    <t>4Q 2022</t>
  </si>
  <si>
    <t xml:space="preserve">  General and administrative expenses</t>
  </si>
  <si>
    <t>1Q 2023</t>
  </si>
  <si>
    <t>2Q 2023</t>
  </si>
  <si>
    <t>3Q 2023</t>
  </si>
  <si>
    <t>4Q 2023</t>
  </si>
  <si>
    <t xml:space="preserve">   Total operating revenues</t>
  </si>
  <si>
    <t xml:space="preserve">  Transportation costs</t>
  </si>
  <si>
    <t>Other non-operating (expenses) income, net</t>
  </si>
  <si>
    <t>1Q 2024</t>
  </si>
  <si>
    <t>2Q 2024</t>
  </si>
  <si>
    <t>3Q 2024</t>
  </si>
  <si>
    <t>4Q 2024</t>
  </si>
  <si>
    <t xml:space="preserve">  Revenue from marketing of purchased commodities</t>
  </si>
  <si>
    <t xml:space="preserve">  Costs related to marketing of purchased commodities</t>
  </si>
  <si>
    <r>
      <t xml:space="preserve">  Revenue from marketing of purchased commodities </t>
    </r>
    <r>
      <rPr>
        <vertAlign val="superscript"/>
        <sz val="10"/>
        <rFont val="Arial"/>
        <family val="2"/>
      </rPr>
      <t>1</t>
    </r>
  </si>
  <si>
    <r>
      <t xml:space="preserve">  Costs related to marketing of purchased commodities </t>
    </r>
    <r>
      <rPr>
        <vertAlign val="superscript"/>
        <sz val="10"/>
        <rFont val="Arial"/>
        <family val="2"/>
      </rPr>
      <t>1</t>
    </r>
  </si>
  <si>
    <t>Volumes Sold</t>
  </si>
  <si>
    <t>Other</t>
  </si>
  <si>
    <t>Basins</t>
  </si>
  <si>
    <t xml:space="preserve">   Other Basins</t>
  </si>
  <si>
    <t xml:space="preserve">  Measurement period adjustments</t>
  </si>
  <si>
    <t>1Q 2025</t>
  </si>
  <si>
    <t>3Q 2025</t>
  </si>
  <si>
    <t>2Q 2025</t>
  </si>
  <si>
    <t>4Q 2025</t>
  </si>
  <si>
    <t xml:space="preserve">  Net loss (gain) on natural gas purchased derivatives</t>
  </si>
  <si>
    <t xml:space="preserve">  Net gain (loss) on asset divestitures</t>
  </si>
  <si>
    <t>Income (Loss) Before Income Taxes</t>
  </si>
  <si>
    <t>Net Income (Loss)</t>
  </si>
  <si>
    <t xml:space="preserve">Net Income (Loss) </t>
  </si>
  <si>
    <t xml:space="preserve">  Net gain (loss) from commodity derivatives</t>
  </si>
  <si>
    <t xml:space="preserve">  Other revenue</t>
  </si>
  <si>
    <t xml:space="preserve">  Oil, natural gas and natural gas liquids sales</t>
  </si>
  <si>
    <t>Net loss on early extinguishment of debt</t>
  </si>
  <si>
    <t>Operating Income (Loss)</t>
  </si>
  <si>
    <t xml:space="preserve">  Net (payments) proceeds on settled derivatives</t>
  </si>
  <si>
    <t xml:space="preserve">  Gain (loss) on asset divestitures</t>
  </si>
  <si>
    <t>At December 31, 2025</t>
  </si>
  <si>
    <t>Uinta</t>
  </si>
  <si>
    <t xml:space="preserve">   Uinta Basin</t>
  </si>
  <si>
    <t>Equity loss from unconsolidated subsidiaries</t>
  </si>
  <si>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  Amounts related to NGL marketing activities have been reclassified to conform to CRC's 2024 and 2025 presentation.</t>
    </r>
  </si>
  <si>
    <t>Income tax (provision) benefit</t>
  </si>
  <si>
    <t>1Q 2026</t>
  </si>
  <si>
    <t xml:space="preserve">  Electricity revenue</t>
  </si>
  <si>
    <t>2Q 2026</t>
  </si>
  <si>
    <t>3Q 2026</t>
  </si>
  <si>
    <t>4Q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</si>
</sst>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_);_(&quot;$&quot;* \(#,##0.00\);_(&quot;$&quot;* &quot;-&quot;_);_(@_)"/>
    <numFmt numFmtId="165" formatCode="_(* #,##0.00_);_(* \(#,##0.00\);_(* &quot;-&quot;_);_(@_)"/>
    <numFmt numFmtId="166" formatCode="_(* #,##0.0_);_(* \(#,##0.0\);_(* &quot;-&quot;??_);_(@_)"/>
  </numFmts>
  <fonts count="17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vertAlign val="superscript"/>
      <sz val="10"/>
      <name val="Arial"/>
      <family val="2"/>
    </font>
    <font>
      <sz val="8"/>
      <color theme="1"/>
      <name val="Arial"/>
      <family val="2"/>
    </font>
    <font>
      <b/>
      <vertAlign val="superscript"/>
      <sz val="10"/>
      <color theme="1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0"/>
      <color theme="5" tint="0.59999389629810485"/>
      <name val="Arial"/>
      <family val="2"/>
    </font>
    <font>
      <vertAlign val="superscript"/>
      <sz val="10"/>
      <name val="Arial"/>
      <family val="2"/>
    </font>
    <font>
      <vertAlign val="superscript"/>
      <sz val="10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NumberFormat="1" applyFont="1"/>
    <xf numFmtId="42" fontId="2" fillId="0" borderId="0" xfId="0" applyNumberFormat="1" applyFont="1"/>
    <xf numFmtId="42" fontId="2" fillId="0" borderId="0" xfId="0" applyNumberFormat="1" applyFont="1" applyAlignment="1"/>
    <xf numFmtId="42" fontId="0" fillId="0" borderId="0" xfId="0" applyNumberFormat="1" applyAlignment="1"/>
    <xf numFmtId="0" fontId="0" fillId="0" borderId="0" xfId="0" applyAlignment="1"/>
    <xf numFmtId="0" fontId="3" fillId="0" borderId="0" xfId="0" applyNumberFormat="1" applyFont="1" applyAlignment="1">
      <alignment horizontal="left" indent="1"/>
    </xf>
    <xf numFmtId="42" fontId="0" fillId="0" borderId="0" xfId="0" applyNumberFormat="1"/>
    <xf numFmtId="41" fontId="3" fillId="0" borderId="1" xfId="0" applyNumberFormat="1" applyFont="1" applyBorder="1" applyAlignment="1"/>
    <xf numFmtId="41" fontId="3" fillId="0" borderId="0" xfId="0" applyNumberFormat="1" applyFont="1" applyAlignment="1"/>
    <xf numFmtId="0" fontId="1" fillId="0" borderId="0" xfId="0" applyFont="1"/>
    <xf numFmtId="0" fontId="0" fillId="0" borderId="0" xfId="0" applyBorder="1"/>
    <xf numFmtId="0" fontId="0" fillId="0" borderId="0" xfId="0" applyNumberFormat="1"/>
    <xf numFmtId="41" fontId="2" fillId="0" borderId="0" xfId="0" applyNumberFormat="1" applyFont="1"/>
    <xf numFmtId="41" fontId="3" fillId="0" borderId="0" xfId="0" applyNumberFormat="1" applyFont="1" applyBorder="1"/>
    <xf numFmtId="42" fontId="0" fillId="0" borderId="0" xfId="0" applyNumberFormat="1" applyBorder="1"/>
    <xf numFmtId="41" fontId="3" fillId="0" borderId="0" xfId="0" applyNumberFormat="1" applyFont="1" applyBorder="1" applyAlignment="1"/>
    <xf numFmtId="41" fontId="3" fillId="0" borderId="5" xfId="0" applyNumberFormat="1" applyFont="1" applyBorder="1" applyAlignment="1"/>
    <xf numFmtId="0" fontId="0" fillId="0" borderId="0" xfId="0" applyNumberFormat="1" applyFill="1" applyBorder="1"/>
    <xf numFmtId="41" fontId="3" fillId="0" borderId="5" xfId="0" applyNumberFormat="1" applyFont="1" applyBorder="1"/>
    <xf numFmtId="41" fontId="0" fillId="0" borderId="0" xfId="0" applyNumberFormat="1"/>
    <xf numFmtId="0" fontId="2" fillId="0" borderId="0" xfId="0" applyFont="1" applyBorder="1"/>
    <xf numFmtId="0" fontId="5" fillId="0" borderId="0" xfId="0" applyFont="1"/>
    <xf numFmtId="42" fontId="3" fillId="0" borderId="0" xfId="0" applyNumberFormat="1" applyFont="1" applyAlignment="1"/>
    <xf numFmtId="0" fontId="4" fillId="0" borderId="4" xfId="0" applyNumberFormat="1" applyFont="1" applyBorder="1"/>
    <xf numFmtId="0" fontId="4" fillId="0" borderId="4" xfId="0" applyFont="1" applyBorder="1" applyAlignment="1"/>
    <xf numFmtId="0" fontId="0" fillId="0" borderId="4" xfId="0" applyBorder="1"/>
    <xf numFmtId="0" fontId="0" fillId="0" borderId="0" xfId="0" applyAlignment="1">
      <alignment horizontal="center"/>
    </xf>
    <xf numFmtId="0" fontId="0" fillId="0" borderId="0" xfId="0" applyFont="1"/>
    <xf numFmtId="42" fontId="1" fillId="0" borderId="0" xfId="0" applyNumberFormat="1" applyFont="1"/>
    <xf numFmtId="41" fontId="0" fillId="0" borderId="0" xfId="0" applyNumberFormat="1" applyBorder="1"/>
    <xf numFmtId="0" fontId="1" fillId="0" borderId="3" xfId="0" applyFont="1" applyBorder="1" applyAlignment="1">
      <alignment horizontal="center"/>
    </xf>
    <xf numFmtId="43" fontId="0" fillId="0" borderId="0" xfId="0" applyNumberFormat="1"/>
    <xf numFmtId="0" fontId="0" fillId="0" borderId="0" xfId="0" applyFont="1" applyBorder="1"/>
    <xf numFmtId="0" fontId="0" fillId="0" borderId="0" xfId="0" applyFill="1"/>
    <xf numFmtId="0" fontId="2" fillId="0" borderId="0" xfId="0" applyNumberFormat="1" applyFont="1" applyBorder="1" applyAlignment="1"/>
    <xf numFmtId="0" fontId="1" fillId="0" borderId="0" xfId="0" applyFont="1" applyAlignment="1"/>
    <xf numFmtId="0" fontId="3" fillId="0" borderId="0" xfId="0" applyNumberFormat="1" applyFont="1" applyAlignment="1"/>
    <xf numFmtId="0" fontId="1" fillId="0" borderId="0" xfId="0" applyFont="1" applyAlignment="1">
      <alignment horizontal="center"/>
    </xf>
    <xf numFmtId="41" fontId="0" fillId="0" borderId="0" xfId="0" applyNumberFormat="1" applyFont="1" applyBorder="1"/>
    <xf numFmtId="41" fontId="0" fillId="0" borderId="0" xfId="0" applyNumberFormat="1" applyFont="1"/>
    <xf numFmtId="0" fontId="0" fillId="0" borderId="4" xfId="0" applyFill="1" applyBorder="1"/>
    <xf numFmtId="164" fontId="3" fillId="0" borderId="0" xfId="0" applyNumberFormat="1" applyFont="1" applyAlignment="1"/>
    <xf numFmtId="43" fontId="3" fillId="0" borderId="0" xfId="0" applyNumberFormat="1" applyFont="1" applyBorder="1" applyAlignment="1"/>
    <xf numFmtId="43" fontId="3" fillId="0" borderId="3" xfId="0" applyNumberFormat="1" applyFont="1" applyBorder="1" applyAlignment="1"/>
    <xf numFmtId="0" fontId="4" fillId="0" borderId="0" xfId="0" applyNumberFormat="1" applyFont="1" applyBorder="1"/>
    <xf numFmtId="0" fontId="0" fillId="0" borderId="0" xfId="0" applyFill="1" applyBorder="1"/>
    <xf numFmtId="0" fontId="0" fillId="0" borderId="0" xfId="0" applyFont="1" applyFill="1" applyBorder="1"/>
    <xf numFmtId="41" fontId="0" fillId="0" borderId="5" xfId="0" applyNumberFormat="1" applyFont="1" applyBorder="1"/>
    <xf numFmtId="41" fontId="3" fillId="0" borderId="0" xfId="0" applyNumberFormat="1" applyFont="1" applyFill="1" applyAlignment="1"/>
    <xf numFmtId="43" fontId="3" fillId="0" borderId="0" xfId="0" applyNumberFormat="1" applyFont="1" applyFill="1" applyBorder="1" applyAlignment="1"/>
    <xf numFmtId="41" fontId="0" fillId="0" borderId="0" xfId="0" applyNumberFormat="1" applyFont="1" applyFill="1" applyBorder="1"/>
    <xf numFmtId="0" fontId="0" fillId="0" borderId="0" xfId="0" applyFont="1" applyFill="1"/>
    <xf numFmtId="41" fontId="0" fillId="0" borderId="2" xfId="0" applyNumberFormat="1" applyFont="1" applyBorder="1"/>
    <xf numFmtId="41" fontId="3" fillId="0" borderId="2" xfId="0" applyNumberFormat="1" applyFont="1" applyBorder="1"/>
    <xf numFmtId="42" fontId="3" fillId="0" borderId="0" xfId="0" applyNumberFormat="1" applyFont="1" applyFill="1" applyAlignment="1"/>
    <xf numFmtId="41" fontId="3" fillId="0" borderId="1" xfId="0" applyNumberFormat="1" applyFont="1" applyFill="1" applyBorder="1" applyAlignment="1"/>
    <xf numFmtId="43" fontId="3" fillId="0" borderId="3" xfId="0" applyNumberFormat="1" applyFont="1" applyFill="1" applyBorder="1" applyAlignment="1"/>
    <xf numFmtId="43" fontId="0" fillId="0" borderId="0" xfId="0" applyNumberFormat="1" applyFill="1"/>
    <xf numFmtId="43" fontId="3" fillId="0" borderId="0" xfId="0" applyNumberFormat="1" applyFont="1" applyAlignment="1"/>
    <xf numFmtId="0" fontId="3" fillId="0" borderId="0" xfId="0" applyNumberFormat="1" applyFont="1"/>
    <xf numFmtId="41" fontId="3" fillId="0" borderId="3" xfId="0" applyNumberFormat="1" applyFont="1" applyBorder="1" applyAlignment="1"/>
    <xf numFmtId="41" fontId="3" fillId="0" borderId="3" xfId="0" applyNumberFormat="1" applyFont="1" applyFill="1" applyBorder="1" applyAlignment="1"/>
    <xf numFmtId="41" fontId="3" fillId="0" borderId="0" xfId="0" applyNumberFormat="1" applyFont="1" applyFill="1" applyBorder="1" applyAlignment="1"/>
    <xf numFmtId="0" fontId="1" fillId="0" borderId="0" xfId="0" applyFont="1" applyBorder="1"/>
    <xf numFmtId="42" fontId="0" fillId="0" borderId="2" xfId="0" applyNumberFormat="1" applyBorder="1"/>
    <xf numFmtId="41" fontId="3" fillId="0" borderId="5" xfId="0" applyNumberFormat="1" applyFont="1" applyFill="1" applyBorder="1" applyAlignment="1"/>
    <xf numFmtId="41" fontId="0" fillId="0" borderId="0" xfId="0" applyNumberFormat="1" applyFill="1" applyBorder="1"/>
    <xf numFmtId="41" fontId="3" fillId="0" borderId="5" xfId="0" applyNumberFormat="1" applyFont="1" applyFill="1" applyBorder="1"/>
    <xf numFmtId="41" fontId="3" fillId="0" borderId="2" xfId="0" applyNumberFormat="1" applyFont="1" applyFill="1" applyBorder="1"/>
    <xf numFmtId="0" fontId="9" fillId="0" borderId="0" xfId="0" applyFont="1"/>
    <xf numFmtId="41" fontId="3" fillId="0" borderId="0" xfId="0" applyNumberFormat="1" applyFont="1" applyFill="1" applyBorder="1"/>
    <xf numFmtId="0" fontId="11" fillId="0" borderId="0" xfId="0" applyNumberFormat="1" applyFont="1"/>
    <xf numFmtId="0" fontId="12" fillId="0" borderId="0" xfId="0" applyFont="1" applyAlignment="1">
      <alignment vertical="center"/>
    </xf>
    <xf numFmtId="0" fontId="4" fillId="0" borderId="0" xfId="0" applyFont="1" applyBorder="1" applyAlignment="1"/>
    <xf numFmtId="166" fontId="0" fillId="0" borderId="0" xfId="1" applyNumberFormat="1" applyFont="1" applyFill="1"/>
    <xf numFmtId="165" fontId="0" fillId="0" borderId="0" xfId="0" applyNumberFormat="1" applyFill="1"/>
    <xf numFmtId="43" fontId="3" fillId="0" borderId="1" xfId="0" applyNumberFormat="1" applyFont="1" applyBorder="1" applyAlignment="1"/>
    <xf numFmtId="43" fontId="3" fillId="0" borderId="1" xfId="0" applyNumberFormat="1" applyFont="1" applyFill="1" applyBorder="1" applyAlignment="1"/>
    <xf numFmtId="42" fontId="0" fillId="0" borderId="0" xfId="0" applyNumberFormat="1" applyFill="1"/>
    <xf numFmtId="41" fontId="0" fillId="0" borderId="0" xfId="0" applyNumberFormat="1" applyFill="1"/>
    <xf numFmtId="0" fontId="3" fillId="0" borderId="0" xfId="0" applyNumberFormat="1" applyFont="1" applyFill="1" applyAlignment="1"/>
    <xf numFmtId="0" fontId="3" fillId="0" borderId="0" xfId="0" applyFont="1" applyFill="1"/>
    <xf numFmtId="0" fontId="13" fillId="0" borderId="0" xfId="0" applyFont="1" applyFill="1"/>
    <xf numFmtId="43" fontId="0" fillId="0" borderId="0" xfId="1" applyNumberFormat="1" applyFont="1" applyFill="1"/>
    <xf numFmtId="0" fontId="16" fillId="0" borderId="0" xfId="0" applyFont="1"/>
    <xf numFmtId="0" fontId="7" fillId="0" borderId="0" xfId="0" applyFont="1" applyFill="1"/>
    <xf numFmtId="41" fontId="3" fillId="0" borderId="0" xfId="0" applyNumberFormat="1" applyFont="1"/>
    <xf numFmtId="166" fontId="0" fillId="2" borderId="0" xfId="1" applyNumberFormat="1" applyFont="1" applyFill="1"/>
    <xf numFmtId="41" fontId="3" fillId="0" borderId="2" xfId="0" applyNumberFormat="1" applyFont="1" applyBorder="1" applyAlignment="1"/>
    <xf numFmtId="43" fontId="3" fillId="0" borderId="2" xfId="0" applyNumberFormat="1" applyFont="1" applyBorder="1" applyAlignment="1"/>
    <xf numFmtId="43" fontId="3" fillId="0" borderId="2" xfId="0" applyNumberFormat="1" applyFont="1" applyFill="1" applyBorder="1" applyAlignment="1"/>
    <xf numFmtId="44" fontId="3" fillId="0" borderId="2" xfId="2" applyFont="1" applyBorder="1" applyAlignment="1"/>
    <xf numFmtId="0" fontId="1" fillId="0" borderId="3" xfId="0" applyFont="1" applyFill="1" applyBorder="1" applyAlignment="1">
      <alignment horizontal="center"/>
    </xf>
    <xf numFmtId="0" fontId="4" fillId="0" borderId="4" xfId="0" applyNumberFormat="1" applyFont="1" applyFill="1" applyBorder="1"/>
    <xf numFmtId="0" fontId="0" fillId="0" borderId="0" xfId="0" applyFont="1" applyFill="1" applyAlignme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1FAAD-F1F1-4A7C-BDB0-8C27F0A4E096}">
  <sheetPr>
    <pageSetUpPr fitToPage="1"/>
  </sheetPr>
  <dimension ref="A2:AB113"/>
  <sheetViews>
    <sheetView showGridLines="0" tabSelected="1" zoomScale="97" zoomScaleNormal="97" workbookViewId="0"/>
  </sheetViews>
  <sheetFormatPr defaultRowHeight="12.75" outlineLevelRow="1" outlineLevelCol="1" x14ac:dyDescent="0.2"/>
  <cols>
    <col min="1" max="1" width="4" customWidth="1"/>
    <col min="3" max="3" width="48.7109375" customWidth="1"/>
    <col min="4" max="5" width="2.7109375" customWidth="1"/>
    <col min="6" max="6" width="12.28515625" customWidth="1"/>
    <col min="10" max="10" width="10.42578125" bestFit="1" customWidth="1"/>
    <col min="11" max="11" width="2.7109375" customWidth="1"/>
    <col min="12" max="12" width="8.7109375" customWidth="1"/>
    <col min="14" max="15" width="9.7109375" bestFit="1" customWidth="1"/>
    <col min="16" max="16" width="10.7109375" customWidth="1"/>
    <col min="17" max="17" width="2.7109375" customWidth="1"/>
    <col min="18" max="18" width="10.28515625" customWidth="1"/>
    <col min="19" max="20" width="9.7109375" bestFit="1" customWidth="1"/>
    <col min="21" max="21" width="9.7109375" customWidth="1"/>
    <col min="22" max="22" width="10.7109375" customWidth="1"/>
    <col min="24" max="24" width="10.28515625" customWidth="1"/>
    <col min="25" max="27" width="9.7109375" hidden="1" customWidth="1" outlineLevel="1"/>
    <col min="28" max="28" width="10.7109375" customWidth="1" collapsed="1"/>
  </cols>
  <sheetData>
    <row r="2" spans="1:28" ht="18" x14ac:dyDescent="0.25">
      <c r="B2" s="22" t="s">
        <v>0</v>
      </c>
    </row>
    <row r="3" spans="1:28" x14ac:dyDescent="0.2">
      <c r="A3" t="s">
        <v>19</v>
      </c>
    </row>
    <row r="5" spans="1:28" ht="16.5" thickBot="1" x14ac:dyDescent="0.3">
      <c r="B5" s="94" t="s">
        <v>28</v>
      </c>
      <c r="C5" s="26"/>
      <c r="D5" s="26"/>
      <c r="F5" s="26"/>
      <c r="G5" s="26"/>
      <c r="H5" s="26"/>
      <c r="I5" s="26"/>
      <c r="J5" s="26"/>
      <c r="L5" s="26"/>
      <c r="M5" s="26"/>
      <c r="N5" s="26"/>
      <c r="O5" s="26"/>
      <c r="P5" s="26"/>
      <c r="R5" s="26"/>
      <c r="S5" s="26"/>
      <c r="T5" s="26"/>
      <c r="U5" s="26"/>
      <c r="V5" s="26"/>
      <c r="X5" s="26"/>
      <c r="Y5" s="26"/>
      <c r="Z5" s="26"/>
      <c r="AA5" s="26"/>
      <c r="AB5" s="26"/>
    </row>
    <row r="6" spans="1:28" ht="6" customHeight="1" thickTop="1" x14ac:dyDescent="0.2">
      <c r="B6" s="1"/>
    </row>
    <row r="7" spans="1:28" x14ac:dyDescent="0.2">
      <c r="F7" s="93" t="s">
        <v>58</v>
      </c>
      <c r="G7" s="93" t="s">
        <v>59</v>
      </c>
      <c r="H7" s="93" t="s">
        <v>60</v>
      </c>
      <c r="I7" s="93" t="s">
        <v>61</v>
      </c>
      <c r="J7" s="93" t="s">
        <v>1</v>
      </c>
      <c r="L7" s="31" t="s">
        <v>65</v>
      </c>
      <c r="M7" s="31" t="s">
        <v>66</v>
      </c>
      <c r="N7" s="31" t="s">
        <v>67</v>
      </c>
      <c r="O7" s="31" t="s">
        <v>68</v>
      </c>
      <c r="P7" s="31" t="s">
        <v>1</v>
      </c>
      <c r="R7" s="31" t="s">
        <v>78</v>
      </c>
      <c r="S7" s="31" t="s">
        <v>80</v>
      </c>
      <c r="T7" s="31" t="s">
        <v>79</v>
      </c>
      <c r="U7" s="31" t="s">
        <v>81</v>
      </c>
      <c r="V7" s="31" t="s">
        <v>1</v>
      </c>
      <c r="X7" s="93" t="s">
        <v>100</v>
      </c>
      <c r="Y7" s="31" t="s">
        <v>102</v>
      </c>
      <c r="Z7" s="31" t="s">
        <v>103</v>
      </c>
      <c r="AA7" s="31" t="s">
        <v>104</v>
      </c>
      <c r="AB7" s="31" t="s">
        <v>1</v>
      </c>
    </row>
    <row r="8" spans="1:28" x14ac:dyDescent="0.2">
      <c r="B8" s="1" t="s">
        <v>36</v>
      </c>
      <c r="C8" s="2"/>
      <c r="F8" s="3"/>
      <c r="G8" s="4"/>
      <c r="H8" s="4"/>
      <c r="I8" s="4"/>
      <c r="J8" s="4"/>
      <c r="L8" s="3"/>
      <c r="M8" s="4"/>
      <c r="N8" s="4"/>
      <c r="O8" s="4"/>
      <c r="P8" s="4"/>
      <c r="R8" s="3"/>
      <c r="S8" s="4"/>
      <c r="T8" s="4"/>
      <c r="U8" s="4"/>
      <c r="V8" s="4"/>
      <c r="X8" s="3"/>
      <c r="Y8" s="4"/>
      <c r="Z8" s="4"/>
      <c r="AA8" s="4"/>
      <c r="AB8" s="4"/>
    </row>
    <row r="9" spans="1:28" x14ac:dyDescent="0.2">
      <c r="B9" s="37" t="s">
        <v>89</v>
      </c>
      <c r="C9" s="7"/>
      <c r="F9" s="55">
        <v>715</v>
      </c>
      <c r="G9" s="23">
        <v>447</v>
      </c>
      <c r="H9" s="23">
        <v>510</v>
      </c>
      <c r="I9" s="23">
        <v>483</v>
      </c>
      <c r="J9" s="55">
        <f>+F9+G9+H9+I9</f>
        <v>2155</v>
      </c>
      <c r="L9" s="55">
        <v>429</v>
      </c>
      <c r="M9" s="23">
        <v>412</v>
      </c>
      <c r="N9" s="23">
        <v>870</v>
      </c>
      <c r="O9" s="23">
        <v>826</v>
      </c>
      <c r="P9" s="55">
        <f>+L9+M9+N9+O9</f>
        <v>2537</v>
      </c>
      <c r="R9" s="55">
        <v>814</v>
      </c>
      <c r="S9" s="23">
        <v>702</v>
      </c>
      <c r="T9" s="23">
        <v>715</v>
      </c>
      <c r="U9" s="23">
        <v>679</v>
      </c>
      <c r="V9" s="55">
        <f>+R9+S9+T9+U9</f>
        <v>2910</v>
      </c>
      <c r="X9" s="55">
        <v>905</v>
      </c>
      <c r="Y9" s="23"/>
      <c r="Z9" s="23"/>
      <c r="AA9" s="23"/>
      <c r="AB9" s="55">
        <f>+X9+Y9+Z9+AA9</f>
        <v>905</v>
      </c>
    </row>
    <row r="10" spans="1:28" x14ac:dyDescent="0.2">
      <c r="B10" s="81" t="s">
        <v>87</v>
      </c>
      <c r="C10" s="7"/>
      <c r="F10" s="9">
        <v>42</v>
      </c>
      <c r="G10" s="9">
        <v>31</v>
      </c>
      <c r="H10" s="9">
        <v>-204</v>
      </c>
      <c r="I10" s="9">
        <v>119</v>
      </c>
      <c r="J10" s="9">
        <f t="shared" ref="J10:J13" si="0">+F10+G10+H10+I10</f>
        <v>-12</v>
      </c>
      <c r="L10" s="9">
        <v>-71</v>
      </c>
      <c r="M10" s="9">
        <v>5</v>
      </c>
      <c r="N10" s="9">
        <v>356</v>
      </c>
      <c r="O10" s="9">
        <v>-49</v>
      </c>
      <c r="P10" s="9">
        <f t="shared" ref="P10:P13" si="1">+L10+M10+N10+O10</f>
        <v>241</v>
      </c>
      <c r="R10" s="9">
        <v>6</v>
      </c>
      <c r="S10" s="9">
        <v>157</v>
      </c>
      <c r="T10" s="9">
        <v>-23</v>
      </c>
      <c r="U10" s="9">
        <v>126</v>
      </c>
      <c r="V10" s="9">
        <f t="shared" ref="V10:V13" si="2">+R10+S10+T10+U10</f>
        <v>266</v>
      </c>
      <c r="X10" s="9">
        <v>-848</v>
      </c>
      <c r="Y10" s="9"/>
      <c r="Z10" s="9"/>
      <c r="AA10" s="9"/>
      <c r="AB10" s="9">
        <f t="shared" ref="AB10:AB13" si="3">+X10+Y10+Z10+AA10</f>
        <v>-848</v>
      </c>
    </row>
    <row r="11" spans="1:28" ht="14.25" x14ac:dyDescent="0.2">
      <c r="B11" s="37" t="s">
        <v>71</v>
      </c>
      <c r="C11" s="7"/>
      <c r="F11" s="9">
        <f>184+3</f>
        <v>187</v>
      </c>
      <c r="G11" s="9">
        <v>72</v>
      </c>
      <c r="H11" s="9">
        <f>78-1</f>
        <v>77</v>
      </c>
      <c r="I11" s="9">
        <f>67+4</f>
        <v>71</v>
      </c>
      <c r="J11" s="9">
        <f t="shared" si="0"/>
        <v>407</v>
      </c>
      <c r="L11" s="9">
        <v>74</v>
      </c>
      <c r="M11" s="9">
        <v>51</v>
      </c>
      <c r="N11" s="9">
        <v>51</v>
      </c>
      <c r="O11" s="9">
        <v>59</v>
      </c>
      <c r="P11" s="9">
        <f t="shared" si="1"/>
        <v>235</v>
      </c>
      <c r="R11" s="9">
        <v>64</v>
      </c>
      <c r="S11" s="9">
        <v>56</v>
      </c>
      <c r="T11" s="9">
        <v>58</v>
      </c>
      <c r="U11" s="9">
        <v>60</v>
      </c>
      <c r="V11" s="9">
        <f t="shared" si="2"/>
        <v>238</v>
      </c>
      <c r="X11" s="9">
        <v>41</v>
      </c>
      <c r="Y11" s="9"/>
      <c r="Z11" s="9"/>
      <c r="AA11" s="9"/>
      <c r="AB11" s="9">
        <f t="shared" si="3"/>
        <v>41</v>
      </c>
    </row>
    <row r="12" spans="1:28" x14ac:dyDescent="0.2">
      <c r="B12" s="81" t="s">
        <v>101</v>
      </c>
      <c r="C12" s="7"/>
      <c r="F12" s="9">
        <v>68</v>
      </c>
      <c r="G12" s="9">
        <v>34</v>
      </c>
      <c r="H12" s="9">
        <v>67</v>
      </c>
      <c r="I12" s="9">
        <v>42</v>
      </c>
      <c r="J12" s="9">
        <f t="shared" si="0"/>
        <v>211</v>
      </c>
      <c r="L12" s="9">
        <v>15</v>
      </c>
      <c r="M12" s="9">
        <v>36</v>
      </c>
      <c r="N12" s="9">
        <v>69</v>
      </c>
      <c r="O12" s="9">
        <v>39</v>
      </c>
      <c r="P12" s="9">
        <f t="shared" si="1"/>
        <v>159</v>
      </c>
      <c r="R12" s="9">
        <v>22</v>
      </c>
      <c r="S12" s="9">
        <v>58</v>
      </c>
      <c r="T12" s="9">
        <v>101</v>
      </c>
      <c r="U12" s="9">
        <v>52</v>
      </c>
      <c r="V12" s="9">
        <f t="shared" si="2"/>
        <v>233</v>
      </c>
      <c r="X12" s="9">
        <v>11</v>
      </c>
      <c r="Y12" s="9"/>
      <c r="Z12" s="9"/>
      <c r="AA12" s="9"/>
      <c r="AB12" s="9">
        <f t="shared" si="3"/>
        <v>11</v>
      </c>
    </row>
    <row r="13" spans="1:28" x14ac:dyDescent="0.2">
      <c r="B13" s="37" t="s">
        <v>88</v>
      </c>
      <c r="C13" s="7"/>
      <c r="F13" s="49">
        <f>15-3</f>
        <v>12</v>
      </c>
      <c r="G13" s="9">
        <v>7</v>
      </c>
      <c r="H13" s="9">
        <f>9+1</f>
        <v>10</v>
      </c>
      <c r="I13" s="9">
        <f>15-4</f>
        <v>11</v>
      </c>
      <c r="J13" s="49">
        <f t="shared" si="0"/>
        <v>40</v>
      </c>
      <c r="L13" s="49">
        <v>7</v>
      </c>
      <c r="M13" s="9">
        <v>10</v>
      </c>
      <c r="N13" s="9">
        <v>7</v>
      </c>
      <c r="O13" s="9">
        <v>2</v>
      </c>
      <c r="P13" s="49">
        <f t="shared" si="1"/>
        <v>26</v>
      </c>
      <c r="R13" s="49">
        <v>6</v>
      </c>
      <c r="S13" s="9">
        <v>5</v>
      </c>
      <c r="T13" s="9">
        <v>4</v>
      </c>
      <c r="U13" s="9">
        <v>7</v>
      </c>
      <c r="V13" s="49">
        <f t="shared" si="2"/>
        <v>22</v>
      </c>
      <c r="X13" s="49">
        <v>10</v>
      </c>
      <c r="Y13" s="9"/>
      <c r="Z13" s="9"/>
      <c r="AA13" s="9"/>
      <c r="AB13" s="49">
        <f t="shared" si="3"/>
        <v>10</v>
      </c>
    </row>
    <row r="14" spans="1:28" x14ac:dyDescent="0.2">
      <c r="B14" s="6" t="s">
        <v>62</v>
      </c>
      <c r="C14" s="7"/>
      <c r="F14" s="56">
        <f>SUM(F9:F13)</f>
        <v>1024</v>
      </c>
      <c r="G14" s="56">
        <f>SUM(G9:G13)</f>
        <v>591</v>
      </c>
      <c r="H14" s="56">
        <f>SUM(H9:H13)</f>
        <v>460</v>
      </c>
      <c r="I14" s="56">
        <f>SUM(I9:I13)</f>
        <v>726</v>
      </c>
      <c r="J14" s="56">
        <f>SUM(J9:J13)</f>
        <v>2801</v>
      </c>
      <c r="L14" s="56">
        <f>SUM(L9:L13)</f>
        <v>454</v>
      </c>
      <c r="M14" s="56">
        <f>SUM(M9:M13)</f>
        <v>514</v>
      </c>
      <c r="N14" s="56">
        <f>SUM(N9:N13)</f>
        <v>1353</v>
      </c>
      <c r="O14" s="56">
        <f>SUM(O9:O13)</f>
        <v>877</v>
      </c>
      <c r="P14" s="56">
        <f>SUM(P9:P13)</f>
        <v>3198</v>
      </c>
      <c r="R14" s="56">
        <f>SUM(R9:R13)</f>
        <v>912</v>
      </c>
      <c r="S14" s="56">
        <f>SUM(S9:S13)</f>
        <v>978</v>
      </c>
      <c r="T14" s="56">
        <f>SUM(T9:T13)</f>
        <v>855</v>
      </c>
      <c r="U14" s="56">
        <f>SUM(U9:U13)</f>
        <v>924</v>
      </c>
      <c r="V14" s="56">
        <f>SUM(V9:V13)</f>
        <v>3669</v>
      </c>
      <c r="X14" s="56">
        <f>SUM(X9:X13)</f>
        <v>119</v>
      </c>
      <c r="Y14" s="56">
        <f>SUM(Y9:Y13)</f>
        <v>0</v>
      </c>
      <c r="Z14" s="56">
        <f>SUM(Z9:Z13)</f>
        <v>0</v>
      </c>
      <c r="AA14" s="56">
        <f>SUM(AA9:AA13)</f>
        <v>0</v>
      </c>
      <c r="AB14" s="56">
        <f>SUM(AB9:AB13)</f>
        <v>119</v>
      </c>
    </row>
    <row r="15" spans="1:28" ht="12.6" customHeight="1" x14ac:dyDescent="0.2">
      <c r="B15" s="6"/>
      <c r="C15" s="7"/>
      <c r="F15" s="23"/>
      <c r="G15" s="23"/>
      <c r="H15" s="23"/>
      <c r="I15" s="23"/>
      <c r="J15" s="55"/>
      <c r="L15" s="23"/>
      <c r="M15" s="23"/>
      <c r="N15" s="23"/>
      <c r="O15" s="23"/>
      <c r="P15" s="55"/>
      <c r="R15" s="23"/>
      <c r="S15" s="23"/>
      <c r="T15" s="23"/>
      <c r="U15" s="23"/>
      <c r="V15" s="55"/>
      <c r="X15" s="23"/>
      <c r="Y15" s="23"/>
      <c r="Z15" s="23"/>
      <c r="AA15" s="23"/>
      <c r="AB15" s="55"/>
    </row>
    <row r="16" spans="1:28" x14ac:dyDescent="0.2">
      <c r="B16" s="1" t="s">
        <v>44</v>
      </c>
      <c r="C16" s="7"/>
      <c r="F16" s="23"/>
      <c r="G16" s="23"/>
      <c r="H16" s="23"/>
      <c r="I16" s="23"/>
      <c r="J16" s="55"/>
      <c r="L16" s="23"/>
      <c r="M16" s="23"/>
      <c r="N16" s="23"/>
      <c r="O16" s="23"/>
      <c r="P16" s="55"/>
      <c r="R16" s="23"/>
      <c r="S16" s="23"/>
      <c r="T16" s="23"/>
      <c r="U16" s="23"/>
      <c r="V16" s="55"/>
      <c r="X16" s="23"/>
      <c r="Y16" s="23"/>
      <c r="Z16" s="23"/>
      <c r="AA16" s="23"/>
      <c r="AB16" s="55"/>
    </row>
    <row r="17" spans="2:28" x14ac:dyDescent="0.2">
      <c r="B17" s="37" t="s">
        <v>42</v>
      </c>
      <c r="C17" s="7"/>
      <c r="F17" s="9">
        <v>254</v>
      </c>
      <c r="G17" s="9">
        <v>186</v>
      </c>
      <c r="H17" s="9">
        <v>196</v>
      </c>
      <c r="I17" s="9">
        <v>186</v>
      </c>
      <c r="J17" s="49">
        <f t="shared" ref="J17:J28" si="4">+F17+G17+H17+I17</f>
        <v>822</v>
      </c>
      <c r="L17" s="9">
        <v>176</v>
      </c>
      <c r="M17" s="9">
        <v>156</v>
      </c>
      <c r="N17" s="9">
        <v>311</v>
      </c>
      <c r="O17" s="9">
        <v>323</v>
      </c>
      <c r="P17" s="49">
        <f t="shared" ref="P17:P28" si="5">+L17+M17+N17+O17</f>
        <v>966</v>
      </c>
      <c r="R17" s="9">
        <v>316</v>
      </c>
      <c r="S17" s="9">
        <v>295</v>
      </c>
      <c r="T17" s="9">
        <v>316</v>
      </c>
      <c r="U17" s="9">
        <v>325</v>
      </c>
      <c r="V17" s="49">
        <f t="shared" ref="V17:V28" si="6">+R17+S17+T17+U17</f>
        <v>1252</v>
      </c>
      <c r="X17" s="9">
        <v>365</v>
      </c>
      <c r="Y17" s="9"/>
      <c r="Z17" s="9"/>
      <c r="AA17" s="9"/>
      <c r="AB17" s="49">
        <f t="shared" ref="AB17:AB28" si="7">+X17+Y17+Z17+AA17</f>
        <v>365</v>
      </c>
    </row>
    <row r="18" spans="2:28" x14ac:dyDescent="0.2">
      <c r="B18" s="37" t="s">
        <v>57</v>
      </c>
      <c r="C18" s="7"/>
      <c r="F18" s="9">
        <v>65</v>
      </c>
      <c r="G18" s="9">
        <v>71</v>
      </c>
      <c r="H18" s="9">
        <v>65</v>
      </c>
      <c r="I18" s="9">
        <v>66</v>
      </c>
      <c r="J18" s="49">
        <f t="shared" si="4"/>
        <v>267</v>
      </c>
      <c r="L18" s="9">
        <v>57</v>
      </c>
      <c r="M18" s="9">
        <v>63</v>
      </c>
      <c r="N18" s="9">
        <v>106</v>
      </c>
      <c r="O18" s="9">
        <v>95</v>
      </c>
      <c r="P18" s="49">
        <f t="shared" si="5"/>
        <v>321</v>
      </c>
      <c r="R18" s="9">
        <v>72</v>
      </c>
      <c r="S18" s="9">
        <v>79</v>
      </c>
      <c r="T18" s="9">
        <v>87</v>
      </c>
      <c r="U18" s="9">
        <v>95</v>
      </c>
      <c r="V18" s="49">
        <f t="shared" si="6"/>
        <v>333</v>
      </c>
      <c r="X18" s="9">
        <v>106</v>
      </c>
      <c r="Y18" s="9"/>
      <c r="Z18" s="9"/>
      <c r="AA18" s="9"/>
      <c r="AB18" s="49">
        <f t="shared" si="7"/>
        <v>106</v>
      </c>
    </row>
    <row r="19" spans="2:28" x14ac:dyDescent="0.2">
      <c r="B19" s="37" t="s">
        <v>20</v>
      </c>
      <c r="C19" s="7"/>
      <c r="F19" s="9">
        <v>58</v>
      </c>
      <c r="G19" s="9">
        <v>56</v>
      </c>
      <c r="H19" s="9">
        <v>56</v>
      </c>
      <c r="I19" s="9">
        <v>55</v>
      </c>
      <c r="J19" s="49">
        <f t="shared" si="4"/>
        <v>225</v>
      </c>
      <c r="L19" s="9">
        <v>53</v>
      </c>
      <c r="M19" s="9">
        <v>53</v>
      </c>
      <c r="N19" s="9">
        <v>140</v>
      </c>
      <c r="O19" s="9">
        <v>142</v>
      </c>
      <c r="P19" s="49">
        <f t="shared" si="5"/>
        <v>388</v>
      </c>
      <c r="R19" s="9">
        <v>131</v>
      </c>
      <c r="S19" s="9">
        <v>128</v>
      </c>
      <c r="T19" s="9">
        <v>123</v>
      </c>
      <c r="U19" s="9">
        <v>129</v>
      </c>
      <c r="V19" s="49">
        <f t="shared" si="6"/>
        <v>511</v>
      </c>
      <c r="X19" s="9">
        <v>133</v>
      </c>
      <c r="Y19" s="9"/>
      <c r="Z19" s="9"/>
      <c r="AA19" s="9"/>
      <c r="AB19" s="49">
        <f t="shared" si="7"/>
        <v>133</v>
      </c>
    </row>
    <row r="20" spans="2:28" x14ac:dyDescent="0.2">
      <c r="B20" s="37" t="s">
        <v>21</v>
      </c>
      <c r="C20" s="7"/>
      <c r="F20" s="9">
        <v>3</v>
      </c>
      <c r="G20" s="9">
        <v>0</v>
      </c>
      <c r="H20" s="9">
        <v>0</v>
      </c>
      <c r="I20" s="9">
        <v>0</v>
      </c>
      <c r="J20" s="49">
        <f t="shared" si="4"/>
        <v>3</v>
      </c>
      <c r="L20" s="9">
        <v>0</v>
      </c>
      <c r="M20" s="9">
        <v>13</v>
      </c>
      <c r="N20" s="9">
        <v>0</v>
      </c>
      <c r="O20" s="9">
        <v>1</v>
      </c>
      <c r="P20" s="49">
        <f t="shared" si="5"/>
        <v>14</v>
      </c>
      <c r="R20" s="9">
        <v>0</v>
      </c>
      <c r="S20" s="9">
        <v>0</v>
      </c>
      <c r="T20" s="9">
        <v>2</v>
      </c>
      <c r="U20" s="9">
        <v>57</v>
      </c>
      <c r="V20" s="49">
        <f t="shared" si="6"/>
        <v>59</v>
      </c>
      <c r="X20" s="9">
        <v>0</v>
      </c>
      <c r="Y20" s="9"/>
      <c r="Z20" s="9"/>
      <c r="AA20" s="9"/>
      <c r="AB20" s="49">
        <f t="shared" si="7"/>
        <v>0</v>
      </c>
    </row>
    <row r="21" spans="2:28" x14ac:dyDescent="0.2">
      <c r="B21" s="37" t="s">
        <v>22</v>
      </c>
      <c r="C21" s="7"/>
      <c r="F21" s="9">
        <v>42</v>
      </c>
      <c r="G21" s="9">
        <v>42</v>
      </c>
      <c r="H21" s="9">
        <v>48</v>
      </c>
      <c r="I21" s="9">
        <v>33</v>
      </c>
      <c r="J21" s="9">
        <f t="shared" si="4"/>
        <v>165</v>
      </c>
      <c r="L21" s="9">
        <v>38</v>
      </c>
      <c r="M21" s="9">
        <v>39</v>
      </c>
      <c r="N21" s="9">
        <v>85</v>
      </c>
      <c r="O21" s="9">
        <v>80</v>
      </c>
      <c r="P21" s="9">
        <f t="shared" si="5"/>
        <v>242</v>
      </c>
      <c r="R21" s="9">
        <v>70</v>
      </c>
      <c r="S21" s="9">
        <v>47</v>
      </c>
      <c r="T21" s="9">
        <v>70</v>
      </c>
      <c r="U21" s="9">
        <v>55</v>
      </c>
      <c r="V21" s="9">
        <f t="shared" si="6"/>
        <v>242</v>
      </c>
      <c r="X21" s="9">
        <v>67</v>
      </c>
      <c r="Y21" s="9"/>
      <c r="Z21" s="9"/>
      <c r="AA21" s="9"/>
      <c r="AB21" s="9">
        <f t="shared" si="7"/>
        <v>67</v>
      </c>
    </row>
    <row r="22" spans="2:28" x14ac:dyDescent="0.2">
      <c r="B22" s="37" t="s">
        <v>82</v>
      </c>
      <c r="C22" s="7"/>
      <c r="F22" s="9">
        <v>0</v>
      </c>
      <c r="G22" s="9">
        <v>0</v>
      </c>
      <c r="H22" s="9">
        <v>0</v>
      </c>
      <c r="I22" s="9">
        <f>8</f>
        <v>8</v>
      </c>
      <c r="J22" s="9">
        <f t="shared" si="4"/>
        <v>8</v>
      </c>
      <c r="L22" s="9">
        <f>1</f>
        <v>1</v>
      </c>
      <c r="M22" s="9">
        <f>1</f>
        <v>1</v>
      </c>
      <c r="N22" s="9">
        <f>9</f>
        <v>9</v>
      </c>
      <c r="O22" s="9">
        <f>19</f>
        <v>19</v>
      </c>
      <c r="P22" s="9">
        <f t="shared" si="5"/>
        <v>30</v>
      </c>
      <c r="R22" s="9">
        <v>-6</v>
      </c>
      <c r="S22" s="9">
        <v>3</v>
      </c>
      <c r="T22" s="9">
        <v>27</v>
      </c>
      <c r="U22" s="9">
        <v>26</v>
      </c>
      <c r="V22" s="9">
        <f t="shared" si="6"/>
        <v>50</v>
      </c>
      <c r="X22" s="9">
        <v>24</v>
      </c>
      <c r="Y22" s="9"/>
      <c r="Z22" s="9"/>
      <c r="AA22" s="9"/>
      <c r="AB22" s="9">
        <f t="shared" si="7"/>
        <v>24</v>
      </c>
    </row>
    <row r="23" spans="2:28" ht="14.25" x14ac:dyDescent="0.2">
      <c r="B23" s="37" t="s">
        <v>72</v>
      </c>
      <c r="C23" s="7"/>
      <c r="F23" s="9">
        <v>124</v>
      </c>
      <c r="G23" s="9">
        <v>27</v>
      </c>
      <c r="H23" s="9">
        <v>31</v>
      </c>
      <c r="I23" s="9">
        <f>39+3</f>
        <v>42</v>
      </c>
      <c r="J23" s="9">
        <f t="shared" si="4"/>
        <v>224</v>
      </c>
      <c r="L23" s="9">
        <v>54</v>
      </c>
      <c r="M23" s="9">
        <v>43</v>
      </c>
      <c r="N23" s="9">
        <v>43</v>
      </c>
      <c r="O23" s="9">
        <v>53</v>
      </c>
      <c r="P23" s="9">
        <f t="shared" si="5"/>
        <v>193</v>
      </c>
      <c r="R23" s="9">
        <v>50</v>
      </c>
      <c r="S23" s="9">
        <v>41</v>
      </c>
      <c r="T23" s="9">
        <v>44</v>
      </c>
      <c r="U23" s="9">
        <v>47</v>
      </c>
      <c r="V23" s="9">
        <f t="shared" si="6"/>
        <v>182</v>
      </c>
      <c r="X23" s="9">
        <v>23</v>
      </c>
      <c r="Y23" s="9"/>
      <c r="Z23" s="9"/>
      <c r="AA23" s="9"/>
      <c r="AB23" s="9">
        <f t="shared" si="7"/>
        <v>23</v>
      </c>
    </row>
    <row r="24" spans="2:28" x14ac:dyDescent="0.2">
      <c r="B24" s="37" t="s">
        <v>45</v>
      </c>
      <c r="C24" s="7"/>
      <c r="F24" s="9">
        <v>49</v>
      </c>
      <c r="G24" s="9">
        <v>13</v>
      </c>
      <c r="H24" s="9">
        <v>23</v>
      </c>
      <c r="I24" s="9">
        <v>18</v>
      </c>
      <c r="J24" s="9">
        <f t="shared" si="4"/>
        <v>103</v>
      </c>
      <c r="L24" s="9">
        <v>8</v>
      </c>
      <c r="M24" s="9">
        <v>14</v>
      </c>
      <c r="N24" s="9">
        <v>9</v>
      </c>
      <c r="O24" s="9">
        <v>9</v>
      </c>
      <c r="P24" s="9">
        <f t="shared" si="5"/>
        <v>40</v>
      </c>
      <c r="R24" s="9">
        <v>10</v>
      </c>
      <c r="S24" s="9">
        <v>5</v>
      </c>
      <c r="T24" s="9">
        <v>11</v>
      </c>
      <c r="U24" s="9">
        <v>12</v>
      </c>
      <c r="V24" s="9">
        <f t="shared" si="6"/>
        <v>38</v>
      </c>
      <c r="X24" s="9">
        <v>5</v>
      </c>
      <c r="Y24" s="9"/>
      <c r="Z24" s="9"/>
      <c r="AA24" s="9"/>
      <c r="AB24" s="9">
        <f t="shared" si="7"/>
        <v>5</v>
      </c>
    </row>
    <row r="25" spans="2:28" x14ac:dyDescent="0.2">
      <c r="B25" s="37" t="s">
        <v>63</v>
      </c>
      <c r="C25" s="7"/>
      <c r="F25" s="9">
        <v>17</v>
      </c>
      <c r="G25" s="9">
        <v>16</v>
      </c>
      <c r="H25" s="9">
        <v>16</v>
      </c>
      <c r="I25" s="9">
        <v>18</v>
      </c>
      <c r="J25" s="9">
        <f t="shared" si="4"/>
        <v>67</v>
      </c>
      <c r="L25" s="9">
        <v>20</v>
      </c>
      <c r="M25" s="9">
        <v>17</v>
      </c>
      <c r="N25" s="9">
        <v>23</v>
      </c>
      <c r="O25" s="9">
        <v>21</v>
      </c>
      <c r="P25" s="9">
        <f t="shared" si="5"/>
        <v>81</v>
      </c>
      <c r="R25" s="9">
        <v>20</v>
      </c>
      <c r="S25" s="9">
        <v>20</v>
      </c>
      <c r="T25" s="9">
        <v>19</v>
      </c>
      <c r="U25" s="9">
        <v>20</v>
      </c>
      <c r="V25" s="9">
        <f t="shared" si="6"/>
        <v>79</v>
      </c>
      <c r="X25" s="9">
        <v>26</v>
      </c>
      <c r="Y25" s="9"/>
      <c r="Z25" s="9"/>
      <c r="AA25" s="9"/>
      <c r="AB25" s="9">
        <f t="shared" si="7"/>
        <v>26</v>
      </c>
    </row>
    <row r="26" spans="2:28" x14ac:dyDescent="0.2">
      <c r="B26" s="37" t="s">
        <v>46</v>
      </c>
      <c r="C26" s="7"/>
      <c r="F26" s="9">
        <v>12</v>
      </c>
      <c r="G26" s="9">
        <v>11</v>
      </c>
      <c r="H26" s="9">
        <v>12</v>
      </c>
      <c r="I26" s="9">
        <v>11</v>
      </c>
      <c r="J26" s="9">
        <f t="shared" si="4"/>
        <v>46</v>
      </c>
      <c r="L26" s="9">
        <v>12</v>
      </c>
      <c r="M26" s="9">
        <v>13</v>
      </c>
      <c r="N26" s="9">
        <v>31</v>
      </c>
      <c r="O26" s="9">
        <v>31</v>
      </c>
      <c r="P26" s="9">
        <f t="shared" si="5"/>
        <v>87</v>
      </c>
      <c r="R26" s="9">
        <v>29</v>
      </c>
      <c r="S26" s="9">
        <v>28</v>
      </c>
      <c r="T26" s="9">
        <v>28</v>
      </c>
      <c r="U26" s="9">
        <v>29</v>
      </c>
      <c r="V26" s="9">
        <f t="shared" si="6"/>
        <v>114</v>
      </c>
      <c r="X26" s="9">
        <v>27</v>
      </c>
      <c r="Y26" s="9"/>
      <c r="Z26" s="9"/>
      <c r="AA26" s="9"/>
      <c r="AB26" s="9">
        <f t="shared" si="7"/>
        <v>27</v>
      </c>
    </row>
    <row r="27" spans="2:28" x14ac:dyDescent="0.2">
      <c r="B27" s="37" t="s">
        <v>77</v>
      </c>
      <c r="C27" s="7"/>
      <c r="F27" s="9">
        <v>0</v>
      </c>
      <c r="G27" s="9">
        <v>0</v>
      </c>
      <c r="H27" s="9">
        <v>0</v>
      </c>
      <c r="I27" s="9">
        <v>0</v>
      </c>
      <c r="J27" s="9">
        <f t="shared" si="4"/>
        <v>0</v>
      </c>
      <c r="L27" s="9">
        <v>0</v>
      </c>
      <c r="M27" s="9">
        <v>0</v>
      </c>
      <c r="N27" s="9">
        <v>0</v>
      </c>
      <c r="O27" s="9">
        <v>-12</v>
      </c>
      <c r="P27" s="9">
        <f t="shared" si="5"/>
        <v>-12</v>
      </c>
      <c r="R27" s="9">
        <v>1</v>
      </c>
      <c r="S27" s="9">
        <v>0</v>
      </c>
      <c r="T27" s="9">
        <v>0</v>
      </c>
      <c r="U27" s="9">
        <v>0</v>
      </c>
      <c r="V27" s="9">
        <f t="shared" si="6"/>
        <v>1</v>
      </c>
      <c r="X27" s="9">
        <v>0</v>
      </c>
      <c r="Y27" s="9"/>
      <c r="Z27" s="9"/>
      <c r="AA27" s="9"/>
      <c r="AB27" s="9">
        <f t="shared" si="7"/>
        <v>0</v>
      </c>
    </row>
    <row r="28" spans="2:28" x14ac:dyDescent="0.2">
      <c r="B28" s="37" t="s">
        <v>47</v>
      </c>
      <c r="C28" s="7"/>
      <c r="F28" s="61">
        <v>14</v>
      </c>
      <c r="G28" s="61">
        <v>22</v>
      </c>
      <c r="H28" s="61">
        <v>28</v>
      </c>
      <c r="I28" s="61">
        <v>31</v>
      </c>
      <c r="J28" s="61">
        <f t="shared" si="4"/>
        <v>95</v>
      </c>
      <c r="L28" s="61">
        <v>45</v>
      </c>
      <c r="M28" s="61">
        <v>65</v>
      </c>
      <c r="N28" s="61">
        <v>78</v>
      </c>
      <c r="O28" s="61">
        <v>51</v>
      </c>
      <c r="P28" s="61">
        <f t="shared" si="5"/>
        <v>239</v>
      </c>
      <c r="R28" s="61">
        <v>33</v>
      </c>
      <c r="S28" s="9">
        <v>65</v>
      </c>
      <c r="T28" s="9">
        <v>29</v>
      </c>
      <c r="U28" s="9">
        <v>82</v>
      </c>
      <c r="V28" s="61">
        <f t="shared" si="6"/>
        <v>209</v>
      </c>
      <c r="X28" s="61">
        <v>54</v>
      </c>
      <c r="Y28" s="9"/>
      <c r="Z28" s="9"/>
      <c r="AA28" s="9"/>
      <c r="AB28" s="61">
        <f t="shared" si="7"/>
        <v>54</v>
      </c>
    </row>
    <row r="29" spans="2:28" x14ac:dyDescent="0.2">
      <c r="B29" s="6" t="s">
        <v>48</v>
      </c>
      <c r="C29" s="7"/>
      <c r="F29" s="8">
        <f>SUM(F17:F28)</f>
        <v>638</v>
      </c>
      <c r="G29" s="8">
        <f>SUM(G17:G28)</f>
        <v>444</v>
      </c>
      <c r="H29" s="8">
        <f>SUM(H17:H28)</f>
        <v>475</v>
      </c>
      <c r="I29" s="8">
        <f>SUM(I17:I28)</f>
        <v>468</v>
      </c>
      <c r="J29" s="56">
        <f>SUM(J17:J28)</f>
        <v>2025</v>
      </c>
      <c r="L29" s="8">
        <f>SUM(L17:L28)</f>
        <v>464</v>
      </c>
      <c r="M29" s="8">
        <f>SUM(M17:M28)</f>
        <v>477</v>
      </c>
      <c r="N29" s="8">
        <f>SUM(N17:N28)</f>
        <v>835</v>
      </c>
      <c r="O29" s="8">
        <f>SUM(O17:O28)</f>
        <v>813</v>
      </c>
      <c r="P29" s="56">
        <f>SUM(P17:P28)</f>
        <v>2589</v>
      </c>
      <c r="R29" s="8">
        <f>SUM(R17:R28)</f>
        <v>726</v>
      </c>
      <c r="S29" s="8">
        <f>SUM(S17:S28)</f>
        <v>711</v>
      </c>
      <c r="T29" s="8">
        <f>SUM(T17:T28)</f>
        <v>756</v>
      </c>
      <c r="U29" s="8">
        <f>SUM(U17:U28)</f>
        <v>877</v>
      </c>
      <c r="V29" s="56">
        <f>SUM(V17:V28)</f>
        <v>3070</v>
      </c>
      <c r="X29" s="8">
        <f>SUM(X17:X28)</f>
        <v>830</v>
      </c>
      <c r="Y29" s="8">
        <f>SUM(Y17:Y28)</f>
        <v>0</v>
      </c>
      <c r="Z29" s="8">
        <f>SUM(Z17:Z28)</f>
        <v>0</v>
      </c>
      <c r="AA29" s="8">
        <f>SUM(AA17:AA28)</f>
        <v>0</v>
      </c>
      <c r="AB29" s="56">
        <f>SUM(AB17:AB28)</f>
        <v>830</v>
      </c>
    </row>
    <row r="30" spans="2:28" s="34" customFormat="1" ht="12.4" customHeight="1" x14ac:dyDescent="0.2">
      <c r="B30" s="81" t="s">
        <v>83</v>
      </c>
      <c r="C30" s="79"/>
      <c r="F30" s="62">
        <v>7</v>
      </c>
      <c r="G30" s="62">
        <v>0</v>
      </c>
      <c r="H30" s="62">
        <v>0</v>
      </c>
      <c r="I30" s="62">
        <v>25</v>
      </c>
      <c r="J30" s="62">
        <f t="shared" ref="J30" si="8">+F30+G30+H30+I30</f>
        <v>32</v>
      </c>
      <c r="L30" s="62">
        <v>6</v>
      </c>
      <c r="M30" s="62">
        <v>1</v>
      </c>
      <c r="N30" s="62">
        <v>0</v>
      </c>
      <c r="O30" s="62">
        <v>4</v>
      </c>
      <c r="P30" s="62">
        <f t="shared" ref="P30" si="9">+L30+M30+N30+O30</f>
        <v>11</v>
      </c>
      <c r="R30" s="62">
        <v>0</v>
      </c>
      <c r="S30" s="62">
        <v>0</v>
      </c>
      <c r="T30" s="62">
        <v>-1</v>
      </c>
      <c r="U30" s="62">
        <v>0</v>
      </c>
      <c r="V30" s="62">
        <f t="shared" ref="V30" si="10">+R30+S30+T30+U30</f>
        <v>-1</v>
      </c>
      <c r="X30" s="62">
        <v>0</v>
      </c>
      <c r="Y30" s="62">
        <v>0</v>
      </c>
      <c r="Z30" s="62">
        <v>0</v>
      </c>
      <c r="AA30" s="62">
        <v>0</v>
      </c>
      <c r="AB30" s="62">
        <f t="shared" ref="AB30" si="11">+X30+Y30+Z30+AA30</f>
        <v>0</v>
      </c>
    </row>
    <row r="31" spans="2:28" x14ac:dyDescent="0.2">
      <c r="B31" s="1" t="s">
        <v>91</v>
      </c>
      <c r="C31" s="7"/>
      <c r="F31" s="16">
        <f>+F14-F29+F30</f>
        <v>393</v>
      </c>
      <c r="G31" s="16">
        <f>+G14-G29+G30</f>
        <v>147</v>
      </c>
      <c r="H31" s="16">
        <f>+H14-H29+H30</f>
        <v>-15</v>
      </c>
      <c r="I31" s="16">
        <f>+I14-I29+I30</f>
        <v>283</v>
      </c>
      <c r="J31" s="16">
        <f>+J14-J29+J30</f>
        <v>808</v>
      </c>
      <c r="L31" s="16">
        <f>+L14-L29+L30</f>
        <v>-4</v>
      </c>
      <c r="M31" s="16">
        <f>+M14-M29+M30</f>
        <v>38</v>
      </c>
      <c r="N31" s="16">
        <f>+N14-N29+N30</f>
        <v>518</v>
      </c>
      <c r="O31" s="16">
        <f>+O14-O29+O30</f>
        <v>68</v>
      </c>
      <c r="P31" s="16">
        <f>+P14-P29+P30</f>
        <v>620</v>
      </c>
      <c r="R31" s="16">
        <f>+R14-R29+R30</f>
        <v>186</v>
      </c>
      <c r="S31" s="16">
        <f>+S14-S29+S30</f>
        <v>267</v>
      </c>
      <c r="T31" s="16">
        <f>+T14-T29+T30</f>
        <v>98</v>
      </c>
      <c r="U31" s="16">
        <f>+U14-U29+U30</f>
        <v>47</v>
      </c>
      <c r="V31" s="16">
        <f>+V14-V29+V30</f>
        <v>598</v>
      </c>
      <c r="X31" s="16">
        <f>+X14-X29+X30</f>
        <v>-711</v>
      </c>
      <c r="Y31" s="16">
        <f>+Y14-Y29+Y30</f>
        <v>0</v>
      </c>
      <c r="Z31" s="16">
        <f>+Z14-Z29+Z30</f>
        <v>0</v>
      </c>
      <c r="AA31" s="16">
        <f>+AA14-AA29+AA30</f>
        <v>0</v>
      </c>
      <c r="AB31" s="16">
        <f>+AB14-AB29+AB30</f>
        <v>-711</v>
      </c>
    </row>
    <row r="32" spans="2:28" ht="4.1500000000000004" customHeight="1" x14ac:dyDescent="0.2">
      <c r="B32" s="6"/>
      <c r="C32" s="7"/>
      <c r="F32" s="23"/>
      <c r="G32" s="23"/>
      <c r="H32" s="23"/>
      <c r="I32" s="23"/>
      <c r="J32" s="23"/>
      <c r="L32" s="23"/>
      <c r="M32" s="23"/>
      <c r="N32" s="23"/>
      <c r="O32" s="23"/>
      <c r="P32" s="23"/>
      <c r="R32" s="23"/>
      <c r="S32" s="23"/>
      <c r="T32" s="23"/>
      <c r="U32" s="23"/>
      <c r="V32" s="23"/>
      <c r="X32" s="23"/>
      <c r="Y32" s="23"/>
      <c r="Z32" s="23"/>
      <c r="AA32" s="23"/>
      <c r="AB32" s="23"/>
    </row>
    <row r="33" spans="2:28" ht="13.9" customHeight="1" x14ac:dyDescent="0.2">
      <c r="B33" s="1" t="s">
        <v>50</v>
      </c>
      <c r="C33" s="7"/>
      <c r="F33" s="23"/>
      <c r="G33" s="23"/>
      <c r="H33" s="23"/>
      <c r="I33" s="23"/>
      <c r="J33" s="23"/>
      <c r="L33" s="23"/>
      <c r="M33" s="23"/>
      <c r="N33" s="23"/>
      <c r="O33" s="23"/>
      <c r="P33" s="23"/>
      <c r="R33" s="23"/>
      <c r="S33" s="23"/>
      <c r="T33" s="23"/>
      <c r="U33" s="23"/>
      <c r="V33" s="23"/>
      <c r="X33" s="23"/>
      <c r="Y33" s="23"/>
      <c r="Z33" s="23"/>
      <c r="AA33" s="23"/>
      <c r="AB33" s="23"/>
    </row>
    <row r="34" spans="2:28" ht="13.9" hidden="1" customHeight="1" x14ac:dyDescent="0.2">
      <c r="B34" s="60" t="s">
        <v>49</v>
      </c>
      <c r="C34" s="7"/>
      <c r="F34" s="9">
        <v>0</v>
      </c>
      <c r="G34" s="9">
        <v>0</v>
      </c>
      <c r="H34" s="9">
        <v>0</v>
      </c>
      <c r="I34" s="9">
        <v>0</v>
      </c>
      <c r="J34" s="9">
        <f t="shared" ref="J34:J39" si="12">+F34+G34+H34+I34</f>
        <v>0</v>
      </c>
      <c r="L34" s="9">
        <v>0</v>
      </c>
      <c r="M34" s="9">
        <v>0</v>
      </c>
      <c r="N34" s="9">
        <v>0</v>
      </c>
      <c r="O34" s="9">
        <v>0</v>
      </c>
      <c r="P34" s="9">
        <f t="shared" ref="P34:P39" si="13">+L34+M34+N34+O34</f>
        <v>0</v>
      </c>
      <c r="R34" s="9">
        <v>0</v>
      </c>
      <c r="S34" s="9">
        <v>0</v>
      </c>
      <c r="T34" s="9">
        <v>0</v>
      </c>
      <c r="U34" s="9">
        <v>0</v>
      </c>
      <c r="V34" s="9">
        <f t="shared" ref="V34:V39" si="14">+R34+S34+T34+U34</f>
        <v>0</v>
      </c>
      <c r="X34" s="9">
        <v>0</v>
      </c>
      <c r="Y34" s="9">
        <v>0</v>
      </c>
      <c r="Z34" s="9">
        <v>0</v>
      </c>
      <c r="AA34" s="9">
        <v>0</v>
      </c>
      <c r="AB34" s="9">
        <f t="shared" ref="AB34:AB39" si="15">+X34+Y34+Z34+AA34</f>
        <v>0</v>
      </c>
    </row>
    <row r="35" spans="2:28" ht="13.9" customHeight="1" x14ac:dyDescent="0.2">
      <c r="B35" s="60" t="s">
        <v>18</v>
      </c>
      <c r="C35" s="7"/>
      <c r="F35" s="9">
        <v>-14</v>
      </c>
      <c r="G35" s="9">
        <v>-14</v>
      </c>
      <c r="H35" s="9">
        <v>-15</v>
      </c>
      <c r="I35" s="9">
        <v>-13</v>
      </c>
      <c r="J35" s="9">
        <f t="shared" si="12"/>
        <v>-56</v>
      </c>
      <c r="L35" s="9">
        <v>-13</v>
      </c>
      <c r="M35" s="9">
        <v>-17</v>
      </c>
      <c r="N35" s="9">
        <v>-29</v>
      </c>
      <c r="O35" s="9">
        <v>-28</v>
      </c>
      <c r="P35" s="9">
        <f t="shared" si="13"/>
        <v>-87</v>
      </c>
      <c r="R35" s="9">
        <v>-27</v>
      </c>
      <c r="S35" s="16">
        <v>-25</v>
      </c>
      <c r="T35" s="16">
        <v>-25</v>
      </c>
      <c r="U35" s="16">
        <v>-29</v>
      </c>
      <c r="V35" s="9">
        <f t="shared" si="14"/>
        <v>-106</v>
      </c>
      <c r="X35" s="9">
        <v>-29</v>
      </c>
      <c r="Y35" s="16"/>
      <c r="Z35" s="16"/>
      <c r="AA35" s="16"/>
      <c r="AB35" s="9">
        <f t="shared" si="15"/>
        <v>-29</v>
      </c>
    </row>
    <row r="36" spans="2:28" ht="13.9" customHeight="1" x14ac:dyDescent="0.2">
      <c r="B36" s="60" t="s">
        <v>97</v>
      </c>
      <c r="C36" s="7"/>
      <c r="F36" s="9">
        <v>-2</v>
      </c>
      <c r="G36" s="9">
        <v>-1</v>
      </c>
      <c r="H36" s="9">
        <v>-3</v>
      </c>
      <c r="I36" s="9">
        <v>-3</v>
      </c>
      <c r="J36" s="9">
        <f t="shared" si="12"/>
        <v>-9</v>
      </c>
      <c r="L36" s="9">
        <v>-3</v>
      </c>
      <c r="M36" s="9">
        <v>-4</v>
      </c>
      <c r="N36" s="9">
        <v>-2</v>
      </c>
      <c r="O36" s="9">
        <v>-1</v>
      </c>
      <c r="P36" s="9">
        <f t="shared" si="13"/>
        <v>-10</v>
      </c>
      <c r="R36" s="9">
        <v>-1</v>
      </c>
      <c r="S36" s="16">
        <v>0</v>
      </c>
      <c r="T36" s="16">
        <v>-2</v>
      </c>
      <c r="U36" s="16">
        <v>-1</v>
      </c>
      <c r="V36" s="9">
        <f t="shared" si="14"/>
        <v>-4</v>
      </c>
      <c r="X36" s="9">
        <v>-2</v>
      </c>
      <c r="Y36" s="16"/>
      <c r="Z36" s="16"/>
      <c r="AA36" s="16"/>
      <c r="AB36" s="9">
        <f t="shared" si="15"/>
        <v>-2</v>
      </c>
    </row>
    <row r="37" spans="2:28" ht="13.9" customHeight="1" x14ac:dyDescent="0.2">
      <c r="B37" s="60" t="s">
        <v>90</v>
      </c>
      <c r="C37" s="7"/>
      <c r="F37" s="9">
        <v>0</v>
      </c>
      <c r="G37" s="9">
        <v>0</v>
      </c>
      <c r="H37" s="9">
        <v>0</v>
      </c>
      <c r="I37" s="9">
        <v>-1</v>
      </c>
      <c r="J37" s="9">
        <f t="shared" si="12"/>
        <v>-1</v>
      </c>
      <c r="L37" s="9">
        <v>0</v>
      </c>
      <c r="M37" s="9">
        <v>0</v>
      </c>
      <c r="N37" s="9">
        <v>-5</v>
      </c>
      <c r="O37" s="9">
        <v>0</v>
      </c>
      <c r="P37" s="9">
        <f t="shared" si="13"/>
        <v>-5</v>
      </c>
      <c r="R37" s="9">
        <v>-1</v>
      </c>
      <c r="S37" s="16">
        <v>0</v>
      </c>
      <c r="T37" s="16">
        <v>0</v>
      </c>
      <c r="U37" s="16">
        <v>0</v>
      </c>
      <c r="V37" s="9">
        <f t="shared" si="14"/>
        <v>-1</v>
      </c>
      <c r="X37" s="9">
        <v>-21</v>
      </c>
      <c r="Y37" s="16"/>
      <c r="Z37" s="16"/>
      <c r="AA37" s="16"/>
      <c r="AB37" s="9">
        <f t="shared" si="15"/>
        <v>-21</v>
      </c>
    </row>
    <row r="38" spans="2:28" ht="13.9" hidden="1" customHeight="1" x14ac:dyDescent="0.2">
      <c r="B38" s="60"/>
      <c r="C38" s="7"/>
      <c r="F38" s="9">
        <v>0</v>
      </c>
      <c r="G38" s="9">
        <v>0</v>
      </c>
      <c r="H38" s="9">
        <v>0</v>
      </c>
      <c r="I38" s="9">
        <v>0</v>
      </c>
      <c r="J38" s="49">
        <f t="shared" si="12"/>
        <v>0</v>
      </c>
      <c r="L38" s="9">
        <v>0</v>
      </c>
      <c r="M38" s="9">
        <v>0</v>
      </c>
      <c r="N38" s="9">
        <v>0</v>
      </c>
      <c r="O38" s="9">
        <v>0</v>
      </c>
      <c r="P38" s="49">
        <f t="shared" si="13"/>
        <v>0</v>
      </c>
      <c r="R38" s="9"/>
      <c r="S38" s="16">
        <v>0</v>
      </c>
      <c r="T38" s="16">
        <v>0</v>
      </c>
      <c r="U38" s="16">
        <v>0</v>
      </c>
      <c r="V38" s="49">
        <f t="shared" si="14"/>
        <v>0</v>
      </c>
      <c r="X38" s="9"/>
      <c r="Y38" s="16"/>
      <c r="Z38" s="16"/>
      <c r="AA38" s="16"/>
      <c r="AB38" s="49">
        <f t="shared" si="15"/>
        <v>0</v>
      </c>
    </row>
    <row r="39" spans="2:28" ht="13.9" customHeight="1" x14ac:dyDescent="0.2">
      <c r="B39" s="60" t="s">
        <v>64</v>
      </c>
      <c r="C39" s="7"/>
      <c r="F39" s="61">
        <v>-1</v>
      </c>
      <c r="G39" s="61">
        <v>3</v>
      </c>
      <c r="H39" s="61">
        <v>3</v>
      </c>
      <c r="I39" s="61">
        <v>1</v>
      </c>
      <c r="J39" s="62">
        <f t="shared" si="12"/>
        <v>6</v>
      </c>
      <c r="L39" s="61">
        <v>1</v>
      </c>
      <c r="M39" s="61">
        <v>-6</v>
      </c>
      <c r="N39" s="61">
        <v>1</v>
      </c>
      <c r="O39" s="61">
        <v>2</v>
      </c>
      <c r="P39" s="62">
        <f t="shared" si="13"/>
        <v>-2</v>
      </c>
      <c r="R39" s="61">
        <v>5</v>
      </c>
      <c r="S39" s="61">
        <v>0</v>
      </c>
      <c r="T39" s="61">
        <v>4</v>
      </c>
      <c r="U39" s="61">
        <v>6</v>
      </c>
      <c r="V39" s="62">
        <f t="shared" si="14"/>
        <v>15</v>
      </c>
      <c r="X39" s="61">
        <v>3</v>
      </c>
      <c r="Y39" s="61"/>
      <c r="Z39" s="61"/>
      <c r="AA39" s="61"/>
      <c r="AB39" s="62">
        <f t="shared" si="15"/>
        <v>3</v>
      </c>
    </row>
    <row r="40" spans="2:28" ht="14.65" customHeight="1" x14ac:dyDescent="0.2">
      <c r="B40" s="1" t="s">
        <v>84</v>
      </c>
      <c r="C40" s="7"/>
      <c r="F40" s="9">
        <f>+F31+F34+F35+F36+F37+F39+F38</f>
        <v>376</v>
      </c>
      <c r="G40" s="9">
        <f>+G31+G34+G35+G36+G37+G39+G38</f>
        <v>135</v>
      </c>
      <c r="H40" s="9">
        <f>+H31+H34+H35+H36+H37+H39+H38</f>
        <v>-30</v>
      </c>
      <c r="I40" s="9">
        <f>+I31+I34+I35+I36+I37+I39+I38</f>
        <v>267</v>
      </c>
      <c r="J40" s="9">
        <f>+J31+J34+J35+J36+J37+J39+J38</f>
        <v>748</v>
      </c>
      <c r="L40" s="9">
        <f>+L31+L34+L35+L36+L37+L39+L38</f>
        <v>-19</v>
      </c>
      <c r="M40" s="9">
        <f>+M31+M34+M35+M36+M37+M39+M38</f>
        <v>11</v>
      </c>
      <c r="N40" s="9">
        <f>+N31+N34+N35+N36+N37+N39+N38</f>
        <v>483</v>
      </c>
      <c r="O40" s="9">
        <f>+O31+O34+O35+O36+O37+O39+O38</f>
        <v>41</v>
      </c>
      <c r="P40" s="9">
        <f>+P31+P34+P35+P36+P37+P39+P38</f>
        <v>516</v>
      </c>
      <c r="R40" s="9">
        <f>+R31+R34+R35+R36+R37+R39+R38</f>
        <v>162</v>
      </c>
      <c r="S40" s="9">
        <f>+S31+S34+S35+S36+S37+S39+S38</f>
        <v>242</v>
      </c>
      <c r="T40" s="9">
        <f>+T31+T34+T35+T36+T37+T39+T38</f>
        <v>75</v>
      </c>
      <c r="U40" s="9">
        <f>+U31+U34+U35+U36+U37+U39+U38</f>
        <v>23</v>
      </c>
      <c r="V40" s="9">
        <f>+V31+V34+V35+V36+V37+V39+V38</f>
        <v>502</v>
      </c>
      <c r="X40" s="9">
        <f>+X31+X34+X35+X36+X37+X39+X38</f>
        <v>-760</v>
      </c>
      <c r="Y40" s="9">
        <f>+Y31+Y34+Y35+Y36+Y37+Y39+Y38</f>
        <v>0</v>
      </c>
      <c r="Z40" s="9">
        <f>+Z31+Z34+Z35+Z36+Z37+Z39+Z38</f>
        <v>0</v>
      </c>
      <c r="AA40" s="9">
        <f>+AA31+AA34+AA35+AA36+AA37+AA39+AA38</f>
        <v>0</v>
      </c>
      <c r="AB40" s="9">
        <f>+AB31+AB34+AB35+AB36+AB37+AB39+AB38</f>
        <v>-760</v>
      </c>
    </row>
    <row r="41" spans="2:28" ht="14.65" customHeight="1" x14ac:dyDescent="0.2">
      <c r="B41" s="37" t="s">
        <v>99</v>
      </c>
      <c r="C41" s="7"/>
      <c r="F41" s="9">
        <v>-75</v>
      </c>
      <c r="G41" s="9">
        <v>-38</v>
      </c>
      <c r="H41" s="9">
        <v>8</v>
      </c>
      <c r="I41" s="9">
        <v>-79</v>
      </c>
      <c r="J41" s="49">
        <f t="shared" ref="J41" si="16">+F41+G41+H41+I41</f>
        <v>-184</v>
      </c>
      <c r="L41" s="9">
        <v>9</v>
      </c>
      <c r="M41" s="9">
        <v>-3</v>
      </c>
      <c r="N41" s="9">
        <v>-138</v>
      </c>
      <c r="O41" s="9">
        <v>-8</v>
      </c>
      <c r="P41" s="49">
        <f t="shared" ref="P41" si="17">+L41+M41+N41+O41</f>
        <v>-140</v>
      </c>
      <c r="R41" s="9">
        <v>-47</v>
      </c>
      <c r="S41" s="16">
        <v>-70</v>
      </c>
      <c r="T41" s="16">
        <v>-11</v>
      </c>
      <c r="U41" s="16">
        <v>-11</v>
      </c>
      <c r="V41" s="49">
        <f t="shared" ref="V41" si="18">+R41+S41+T41+U41</f>
        <v>-139</v>
      </c>
      <c r="X41" s="9">
        <v>49</v>
      </c>
      <c r="Y41" s="16"/>
      <c r="Z41" s="16"/>
      <c r="AA41" s="16"/>
      <c r="AB41" s="49">
        <f t="shared" ref="AB41" si="19">+X41+Y41+Z41+AA41</f>
        <v>49</v>
      </c>
    </row>
    <row r="42" spans="2:28" s="10" customFormat="1" ht="14.65" customHeight="1" thickBot="1" x14ac:dyDescent="0.25">
      <c r="B42" s="1" t="s">
        <v>85</v>
      </c>
      <c r="C42" s="29"/>
      <c r="D42" s="28"/>
      <c r="F42" s="89">
        <f>+F40+F41</f>
        <v>301</v>
      </c>
      <c r="G42" s="89">
        <f>+G40+G41</f>
        <v>97</v>
      </c>
      <c r="H42" s="89">
        <f>+H40+H41</f>
        <v>-22</v>
      </c>
      <c r="I42" s="89">
        <f>+I40+I41</f>
        <v>188</v>
      </c>
      <c r="J42" s="89">
        <f t="shared" ref="J42" si="20">+J40+J41</f>
        <v>564</v>
      </c>
      <c r="K42" s="64"/>
      <c r="L42" s="89">
        <f>+L40+L41</f>
        <v>-10</v>
      </c>
      <c r="M42" s="89">
        <f>+M40+M41</f>
        <v>8</v>
      </c>
      <c r="N42" s="89">
        <f>+N40+N41</f>
        <v>345</v>
      </c>
      <c r="O42" s="89">
        <f>+O40+O41</f>
        <v>33</v>
      </c>
      <c r="P42" s="89">
        <f t="shared" ref="P42" si="21">+P40+P41</f>
        <v>376</v>
      </c>
      <c r="Q42" s="64"/>
      <c r="R42" s="89">
        <f>+R40+R41</f>
        <v>115</v>
      </c>
      <c r="S42" s="89">
        <f>+S40+S41</f>
        <v>172</v>
      </c>
      <c r="T42" s="89">
        <f>+T40+T41</f>
        <v>64</v>
      </c>
      <c r="U42" s="89">
        <f>+U40+U41</f>
        <v>12</v>
      </c>
      <c r="V42" s="89">
        <f t="shared" ref="V42" si="22">+V40+V41</f>
        <v>363</v>
      </c>
      <c r="X42" s="89">
        <f>+X40+X41</f>
        <v>-711</v>
      </c>
      <c r="Y42" s="89">
        <f>+Y40+Y41</f>
        <v>0</v>
      </c>
      <c r="Z42" s="89">
        <f>+Z40+Z41</f>
        <v>0</v>
      </c>
      <c r="AA42" s="89">
        <f>+AA40+AA41</f>
        <v>0</v>
      </c>
      <c r="AB42" s="89">
        <f t="shared" ref="AB42" si="23">+AB40+AB41</f>
        <v>-711</v>
      </c>
    </row>
    <row r="43" spans="2:28" s="10" customFormat="1" ht="3.6" customHeight="1" thickTop="1" x14ac:dyDescent="0.2">
      <c r="B43" s="1"/>
      <c r="C43" s="29"/>
      <c r="D43" s="28"/>
      <c r="F43" s="16"/>
      <c r="G43" s="16"/>
      <c r="H43" s="16"/>
      <c r="I43" s="16"/>
      <c r="J43" s="16"/>
      <c r="L43" s="16"/>
      <c r="M43" s="16"/>
      <c r="N43" s="16"/>
      <c r="O43" s="16"/>
      <c r="P43" s="16"/>
      <c r="R43" s="16"/>
      <c r="S43" s="16"/>
      <c r="T43" s="16"/>
      <c r="U43" s="16"/>
      <c r="V43" s="16"/>
      <c r="X43" s="16"/>
      <c r="Y43" s="16"/>
      <c r="Z43" s="16"/>
      <c r="AA43" s="16"/>
      <c r="AB43" s="16"/>
    </row>
    <row r="44" spans="2:28" x14ac:dyDescent="0.2">
      <c r="C44" s="11"/>
      <c r="H44" s="34"/>
      <c r="N44" s="34"/>
      <c r="T44" s="34"/>
      <c r="Z44" s="34"/>
    </row>
    <row r="45" spans="2:28" ht="14.25" x14ac:dyDescent="0.2">
      <c r="B45" s="95" t="s">
        <v>98</v>
      </c>
      <c r="C45" s="46"/>
      <c r="H45" s="34"/>
      <c r="N45" s="34"/>
      <c r="T45" s="34"/>
      <c r="Z45" s="34"/>
    </row>
    <row r="46" spans="2:28" x14ac:dyDescent="0.2">
      <c r="B46" s="5"/>
      <c r="C46" s="11"/>
      <c r="N46" s="34"/>
      <c r="T46" s="34"/>
      <c r="Z46" s="34"/>
    </row>
    <row r="47" spans="2:28" x14ac:dyDescent="0.2">
      <c r="B47" s="37" t="s">
        <v>89</v>
      </c>
      <c r="C47" s="11"/>
      <c r="F47" s="7">
        <f>F9</f>
        <v>715</v>
      </c>
      <c r="G47" s="7">
        <f>G9</f>
        <v>447</v>
      </c>
      <c r="H47" s="79">
        <f>H9</f>
        <v>510</v>
      </c>
      <c r="I47" s="7">
        <f>I9</f>
        <v>483</v>
      </c>
      <c r="J47" s="7">
        <f>J9</f>
        <v>2155</v>
      </c>
      <c r="L47" s="7">
        <f>L9</f>
        <v>429</v>
      </c>
      <c r="M47" s="7">
        <f>M9</f>
        <v>412</v>
      </c>
      <c r="N47" s="79">
        <f>N9</f>
        <v>870</v>
      </c>
      <c r="O47" s="7">
        <f>O9</f>
        <v>826</v>
      </c>
      <c r="P47" s="7">
        <f>P9</f>
        <v>2537</v>
      </c>
      <c r="R47" s="7">
        <f>R9</f>
        <v>814</v>
      </c>
      <c r="S47" s="7">
        <f>S9</f>
        <v>702</v>
      </c>
      <c r="T47" s="79">
        <f>T9</f>
        <v>715</v>
      </c>
      <c r="U47" s="79">
        <f>U9</f>
        <v>679</v>
      </c>
      <c r="V47" s="79">
        <f>V9</f>
        <v>2910</v>
      </c>
      <c r="X47" s="7">
        <f>X9</f>
        <v>905</v>
      </c>
      <c r="Y47" s="7"/>
      <c r="Z47" s="79"/>
      <c r="AA47" s="79"/>
      <c r="AB47" s="79">
        <f>AB9</f>
        <v>905</v>
      </c>
    </row>
    <row r="48" spans="2:28" x14ac:dyDescent="0.2">
      <c r="B48" t="s">
        <v>92</v>
      </c>
      <c r="C48" s="11"/>
      <c r="F48" s="80">
        <f>-65</f>
        <v>-65</v>
      </c>
      <c r="G48" s="80">
        <v>-63</v>
      </c>
      <c r="H48" s="80">
        <v>-95</v>
      </c>
      <c r="I48" s="80">
        <v>-49</v>
      </c>
      <c r="J48" s="20">
        <f>SUM(F48:I48)</f>
        <v>-272</v>
      </c>
      <c r="L48" s="80">
        <v>-12</v>
      </c>
      <c r="M48" s="80">
        <v>-6</v>
      </c>
      <c r="N48" s="80">
        <v>-17</v>
      </c>
      <c r="O48" s="80">
        <v>2</v>
      </c>
      <c r="P48" s="20">
        <f>SUM(L48:O48)</f>
        <v>-33</v>
      </c>
      <c r="R48" s="80">
        <v>-16</v>
      </c>
      <c r="S48" s="80">
        <v>17</v>
      </c>
      <c r="T48" s="80">
        <v>9</v>
      </c>
      <c r="U48" s="80">
        <v>31</v>
      </c>
      <c r="V48" s="80">
        <f>SUM(R48:U48)</f>
        <v>41</v>
      </c>
      <c r="X48" s="80">
        <v>-56</v>
      </c>
      <c r="Y48" s="80"/>
      <c r="Z48" s="80"/>
      <c r="AA48" s="80"/>
      <c r="AB48" s="80">
        <f>SUM(X48:AA48)</f>
        <v>-56</v>
      </c>
    </row>
    <row r="49" spans="1:28" ht="13.5" thickBot="1" x14ac:dyDescent="0.25">
      <c r="B49" t="s">
        <v>51</v>
      </c>
      <c r="C49" s="11"/>
      <c r="F49" s="65">
        <f t="shared" ref="F49:J49" si="24">SUM(F47:F48)</f>
        <v>650</v>
      </c>
      <c r="G49" s="65">
        <f t="shared" si="24"/>
        <v>384</v>
      </c>
      <c r="H49" s="65">
        <f t="shared" si="24"/>
        <v>415</v>
      </c>
      <c r="I49" s="65">
        <f t="shared" si="24"/>
        <v>434</v>
      </c>
      <c r="J49" s="65">
        <f t="shared" si="24"/>
        <v>1883</v>
      </c>
      <c r="L49" s="65">
        <f t="shared" ref="L49:P49" si="25">SUM(L47:L48)</f>
        <v>417</v>
      </c>
      <c r="M49" s="65">
        <f t="shared" si="25"/>
        <v>406</v>
      </c>
      <c r="N49" s="65">
        <f t="shared" si="25"/>
        <v>853</v>
      </c>
      <c r="O49" s="65">
        <f t="shared" si="25"/>
        <v>828</v>
      </c>
      <c r="P49" s="65">
        <f t="shared" si="25"/>
        <v>2504</v>
      </c>
      <c r="R49" s="65">
        <f t="shared" ref="R49:V49" si="26">SUM(R47:R48)</f>
        <v>798</v>
      </c>
      <c r="S49" s="65">
        <f t="shared" si="26"/>
        <v>719</v>
      </c>
      <c r="T49" s="65">
        <f t="shared" si="26"/>
        <v>724</v>
      </c>
      <c r="U49" s="65">
        <f t="shared" si="26"/>
        <v>710</v>
      </c>
      <c r="V49" s="65">
        <f t="shared" si="26"/>
        <v>2951</v>
      </c>
      <c r="X49" s="65">
        <f t="shared" ref="X49:AB49" si="27">SUM(X47:X48)</f>
        <v>849</v>
      </c>
      <c r="Y49" s="65">
        <f t="shared" si="27"/>
        <v>0</v>
      </c>
      <c r="Z49" s="65">
        <f t="shared" si="27"/>
        <v>0</v>
      </c>
      <c r="AA49" s="65">
        <f t="shared" si="27"/>
        <v>0</v>
      </c>
      <c r="AB49" s="65">
        <f t="shared" si="27"/>
        <v>849</v>
      </c>
    </row>
    <row r="50" spans="1:28" ht="13.5" thickTop="1" x14ac:dyDescent="0.2">
      <c r="F50" s="10"/>
      <c r="G50" s="10"/>
      <c r="H50" s="34"/>
      <c r="L50" s="10"/>
      <c r="M50" s="10"/>
      <c r="N50" s="34"/>
      <c r="R50" s="10"/>
      <c r="S50" s="10"/>
      <c r="T50" s="34"/>
      <c r="X50" s="10"/>
      <c r="Y50" s="10"/>
      <c r="Z50" s="34"/>
    </row>
    <row r="51" spans="1:28" ht="16.5" thickBot="1" x14ac:dyDescent="0.3">
      <c r="B51" s="24" t="s">
        <v>29</v>
      </c>
      <c r="C51" s="26"/>
      <c r="D51" s="41"/>
      <c r="E51" s="11"/>
      <c r="F51" s="26"/>
      <c r="G51" s="26"/>
      <c r="H51" s="41"/>
      <c r="I51" s="26"/>
      <c r="J51" s="26"/>
      <c r="L51" s="26"/>
      <c r="M51" s="26"/>
      <c r="N51" s="41"/>
      <c r="O51" s="26"/>
      <c r="P51" s="26"/>
      <c r="R51" s="26"/>
      <c r="S51" s="26"/>
      <c r="T51" s="41"/>
      <c r="U51" s="26"/>
      <c r="V51" s="26"/>
      <c r="X51" s="26"/>
      <c r="Y51" s="26"/>
      <c r="Z51" s="41"/>
      <c r="AA51" s="26"/>
      <c r="AB51" s="26"/>
    </row>
    <row r="52" spans="1:28" ht="4.5" customHeight="1" thickTop="1" x14ac:dyDescent="0.25">
      <c r="B52" s="45"/>
      <c r="C52" s="11"/>
      <c r="D52" s="46"/>
      <c r="F52" s="11"/>
      <c r="G52" s="11"/>
      <c r="H52" s="46"/>
      <c r="I52" s="11"/>
      <c r="J52" s="11"/>
      <c r="L52" s="11"/>
      <c r="M52" s="11"/>
      <c r="N52" s="46"/>
      <c r="O52" s="11"/>
      <c r="P52" s="11"/>
      <c r="R52" s="11"/>
      <c r="S52" s="11"/>
      <c r="T52" s="46"/>
      <c r="U52" s="11"/>
      <c r="V52" s="11"/>
      <c r="X52" s="11"/>
      <c r="Y52" s="11"/>
      <c r="Z52" s="46"/>
      <c r="AA52" s="11"/>
      <c r="AB52" s="11"/>
    </row>
    <row r="53" spans="1:28" ht="15.75" x14ac:dyDescent="0.25">
      <c r="B53" s="45"/>
      <c r="C53" s="11"/>
      <c r="F53" s="31" t="str">
        <f>+F7</f>
        <v>1Q 2023</v>
      </c>
      <c r="G53" s="31" t="str">
        <f>+G7</f>
        <v>2Q 2023</v>
      </c>
      <c r="H53" s="31" t="str">
        <f>+H7</f>
        <v>3Q 2023</v>
      </c>
      <c r="I53" s="31" t="str">
        <f>+I7</f>
        <v>4Q 2023</v>
      </c>
      <c r="J53" s="31" t="str">
        <f>+J7</f>
        <v>Total</v>
      </c>
      <c r="L53" s="31" t="str">
        <f>+L7</f>
        <v>1Q 2024</v>
      </c>
      <c r="M53" s="31" t="str">
        <f>+M7</f>
        <v>2Q 2024</v>
      </c>
      <c r="N53" s="31" t="str">
        <f>+N7</f>
        <v>3Q 2024</v>
      </c>
      <c r="O53" s="31" t="str">
        <f>+O7</f>
        <v>4Q 2024</v>
      </c>
      <c r="P53" s="31" t="str">
        <f>+P7</f>
        <v>Total</v>
      </c>
      <c r="R53" s="31" t="str">
        <f>+R7</f>
        <v>1Q 2025</v>
      </c>
      <c r="S53" s="31" t="str">
        <f>+S7</f>
        <v>2Q 2025</v>
      </c>
      <c r="T53" s="31" t="str">
        <f>+T7</f>
        <v>3Q 2025</v>
      </c>
      <c r="U53" s="31" t="str">
        <f>+U7</f>
        <v>4Q 2025</v>
      </c>
      <c r="V53" s="31" t="str">
        <f>+V7</f>
        <v>Total</v>
      </c>
      <c r="X53" s="31" t="str">
        <f>+X7</f>
        <v>1Q 2026</v>
      </c>
      <c r="Y53" s="31" t="str">
        <f>+Y7</f>
        <v>2Q 2026</v>
      </c>
      <c r="Z53" s="31" t="str">
        <f>+Z7</f>
        <v>3Q 2026</v>
      </c>
      <c r="AA53" s="31" t="str">
        <f>+AA7</f>
        <v>4Q 2026</v>
      </c>
      <c r="AB53" s="31" t="str">
        <f>+AB7</f>
        <v>Total</v>
      </c>
    </row>
    <row r="54" spans="1:28" x14ac:dyDescent="0.2">
      <c r="A54" t="s">
        <v>19</v>
      </c>
      <c r="B54" s="1" t="s">
        <v>36</v>
      </c>
      <c r="C54" s="2"/>
      <c r="H54" s="34"/>
      <c r="N54" s="34"/>
      <c r="T54" s="34"/>
      <c r="Z54" s="34"/>
    </row>
    <row r="55" spans="1:28" x14ac:dyDescent="0.2">
      <c r="B55" s="37" t="s">
        <v>89</v>
      </c>
      <c r="C55" s="7"/>
      <c r="F55" s="42">
        <f>F9/(F104)*1000</f>
        <v>88.974614235938276</v>
      </c>
      <c r="G55" s="42">
        <f>G9/(G104)*1000</f>
        <v>56.988629047371958</v>
      </c>
      <c r="H55" s="42">
        <f>H9/(H104)*1000</f>
        <v>64.935064935064929</v>
      </c>
      <c r="I55" s="42">
        <f>ROUND(I9/(I104)*1000,2)</f>
        <v>63.59</v>
      </c>
      <c r="J55" s="42">
        <f>J9/(J104)*1000</f>
        <v>68.786833274441605</v>
      </c>
      <c r="L55" s="42">
        <f>L9/(L104)*1000</f>
        <v>61.830440466221702</v>
      </c>
      <c r="M55" s="42">
        <f>M9/(M104)*1000</f>
        <v>59.962159802066658</v>
      </c>
      <c r="N55" s="42">
        <f>N9/(N104)*1000</f>
        <v>65.344749887336647</v>
      </c>
      <c r="O55" s="42">
        <f>ROUND(O9/(O104)*1000,2)</f>
        <v>63.65</v>
      </c>
      <c r="P55" s="42">
        <f>P9/(P104)*1000</f>
        <v>63.267369349266303</v>
      </c>
      <c r="R55" s="42">
        <f>R9/(R104)*1000</f>
        <v>64.323927078476771</v>
      </c>
      <c r="S55" s="42">
        <f>S9/(S104)*1000</f>
        <v>56.224320622792469</v>
      </c>
      <c r="T55" s="42">
        <f>T9/(T104)*1000</f>
        <v>56.894272934956717</v>
      </c>
      <c r="U55" s="42">
        <f>ROUND(U9/(U104)*1000,2)</f>
        <v>53.69</v>
      </c>
      <c r="V55" s="42">
        <f>V9/(V104)*1000</f>
        <v>57.791908219300232</v>
      </c>
      <c r="X55" s="42">
        <f>X9/(X104)*1000</f>
        <v>65.155725784388551</v>
      </c>
      <c r="Y55" s="42" t="e">
        <f>Y9/(Y104)*1000</f>
        <v>#DIV/0!</v>
      </c>
      <c r="Z55" s="42" t="e">
        <f>Z9/(Z104)*1000</f>
        <v>#DIV/0!</v>
      </c>
      <c r="AA55" s="42" t="e">
        <f>ROUND(AA9/(AA104)*1000,2)</f>
        <v>#DIV/0!</v>
      </c>
      <c r="AB55" s="42">
        <f>AB9/(AB104)*1000</f>
        <v>65.155725784388551</v>
      </c>
    </row>
    <row r="56" spans="1:28" x14ac:dyDescent="0.2">
      <c r="B56" s="37" t="s">
        <v>87</v>
      </c>
      <c r="C56" s="7"/>
      <c r="F56" s="59">
        <f t="shared" ref="F56:J58" si="28">F10/(F$104)*1000</f>
        <v>5.2264808362369344</v>
      </c>
      <c r="G56" s="59">
        <f t="shared" si="28"/>
        <v>3.9522315446723275</v>
      </c>
      <c r="H56" s="59">
        <f t="shared" si="28"/>
        <v>-25.974025974025977</v>
      </c>
      <c r="I56" s="59">
        <f t="shared" si="28"/>
        <v>15.668202764976959</v>
      </c>
      <c r="J56" s="59">
        <f t="shared" si="28"/>
        <v>-0.38303573053053325</v>
      </c>
      <c r="L56" s="59">
        <f t="shared" ref="L56:P58" si="29">L10/(L$104)*1000</f>
        <v>-10.233009960610119</v>
      </c>
      <c r="M56" s="59">
        <f t="shared" si="29"/>
        <v>0.7276961141027507</v>
      </c>
      <c r="N56" s="59">
        <f t="shared" si="29"/>
        <v>26.738771218266486</v>
      </c>
      <c r="O56" s="59">
        <f t="shared" si="29"/>
        <v>-3.7761061871885193</v>
      </c>
      <c r="P56" s="59">
        <f t="shared" si="29"/>
        <v>6.0100260201707441</v>
      </c>
      <c r="R56" s="59">
        <f t="shared" ref="R56:V58" si="30">R10/(R$104)*1000</f>
        <v>0.4741321406275929</v>
      </c>
      <c r="S56" s="59">
        <f t="shared" si="30"/>
        <v>12.574385096550454</v>
      </c>
      <c r="T56" s="59">
        <f t="shared" si="30"/>
        <v>-1.8301654230825237</v>
      </c>
      <c r="U56" s="59">
        <f t="shared" si="30"/>
        <v>9.9640188209244389</v>
      </c>
      <c r="V56" s="59">
        <f t="shared" si="30"/>
        <v>5.2826967650631831</v>
      </c>
      <c r="X56" s="59">
        <f t="shared" ref="X56:AB56" si="31">X10/(X$104)*1000</f>
        <v>-61.051994989128715</v>
      </c>
      <c r="Y56" s="59" t="e">
        <f t="shared" si="31"/>
        <v>#DIV/0!</v>
      </c>
      <c r="Z56" s="59" t="e">
        <f t="shared" si="31"/>
        <v>#DIV/0!</v>
      </c>
      <c r="AA56" s="59" t="e">
        <f t="shared" si="31"/>
        <v>#DIV/0!</v>
      </c>
      <c r="AB56" s="59">
        <f t="shared" si="31"/>
        <v>-61.051994989128715</v>
      </c>
    </row>
    <row r="57" spans="1:28" x14ac:dyDescent="0.2">
      <c r="B57" s="37" t="s">
        <v>69</v>
      </c>
      <c r="C57" s="7"/>
      <c r="F57" s="59">
        <f t="shared" si="28"/>
        <v>23.270283723245395</v>
      </c>
      <c r="G57" s="59">
        <f t="shared" si="28"/>
        <v>9.1793764908518583</v>
      </c>
      <c r="H57" s="59">
        <f t="shared" si="28"/>
        <v>9.8039215686274517</v>
      </c>
      <c r="I57" s="59">
        <f t="shared" si="28"/>
        <v>9.3482554312047395</v>
      </c>
      <c r="J57" s="59">
        <f t="shared" si="28"/>
        <v>12.991295193827252</v>
      </c>
      <c r="L57" s="59">
        <f t="shared" si="29"/>
        <v>10.665390663171108</v>
      </c>
      <c r="M57" s="59">
        <f t="shared" si="29"/>
        <v>7.4225003638480569</v>
      </c>
      <c r="N57" s="59">
        <f t="shared" si="29"/>
        <v>3.8305543037404237</v>
      </c>
      <c r="O57" s="59">
        <f t="shared" si="29"/>
        <v>4.5467401029412784</v>
      </c>
      <c r="P57" s="59">
        <f t="shared" si="29"/>
        <v>5.8603988163490657</v>
      </c>
      <c r="R57" s="59">
        <f t="shared" si="30"/>
        <v>5.0574095000276573</v>
      </c>
      <c r="S57" s="59">
        <f t="shared" si="30"/>
        <v>4.4851309898523901</v>
      </c>
      <c r="T57" s="59">
        <f t="shared" si="30"/>
        <v>4.6151997625559291</v>
      </c>
      <c r="U57" s="59">
        <f t="shared" si="30"/>
        <v>4.744770867106876</v>
      </c>
      <c r="V57" s="59">
        <f t="shared" si="30"/>
        <v>4.7266234213723219</v>
      </c>
      <c r="X57" s="59">
        <f t="shared" ref="X57:AB57" si="32">X11/(X$104)*1000</f>
        <v>2.9518063615026855</v>
      </c>
      <c r="Y57" s="59" t="e">
        <f t="shared" si="32"/>
        <v>#DIV/0!</v>
      </c>
      <c r="Z57" s="59" t="e">
        <f t="shared" si="32"/>
        <v>#DIV/0!</v>
      </c>
      <c r="AA57" s="59" t="e">
        <f t="shared" si="32"/>
        <v>#DIV/0!</v>
      </c>
      <c r="AB57" s="59">
        <f t="shared" si="32"/>
        <v>2.9518063615026855</v>
      </c>
    </row>
    <row r="58" spans="1:28" x14ac:dyDescent="0.2">
      <c r="B58" s="37" t="s">
        <v>37</v>
      </c>
      <c r="C58" s="7"/>
      <c r="F58" s="59">
        <f t="shared" si="28"/>
        <v>8.4619213539074156</v>
      </c>
      <c r="G58" s="59">
        <f t="shared" si="28"/>
        <v>4.334705565124489</v>
      </c>
      <c r="H58" s="59">
        <f t="shared" si="28"/>
        <v>8.5306850012732358</v>
      </c>
      <c r="I58" s="59">
        <f t="shared" si="28"/>
        <v>5.5299539170506913</v>
      </c>
      <c r="J58" s="59">
        <f t="shared" si="28"/>
        <v>6.7350449284952099</v>
      </c>
      <c r="L58" s="59">
        <f t="shared" si="29"/>
        <v>2.1619035128049546</v>
      </c>
      <c r="M58" s="59">
        <f t="shared" si="29"/>
        <v>5.2394120215398052</v>
      </c>
      <c r="N58" s="59">
        <f t="shared" si="29"/>
        <v>5.1825146462370437</v>
      </c>
      <c r="O58" s="59">
        <f t="shared" si="29"/>
        <v>3.0054722714357607</v>
      </c>
      <c r="P58" s="59">
        <f t="shared" si="29"/>
        <v>3.9651209012744744</v>
      </c>
      <c r="R58" s="59">
        <f t="shared" si="30"/>
        <v>1.7384845156345072</v>
      </c>
      <c r="S58" s="59">
        <f t="shared" si="30"/>
        <v>4.6453142394899762</v>
      </c>
      <c r="T58" s="59">
        <f t="shared" si="30"/>
        <v>8.0368133796232559</v>
      </c>
      <c r="U58" s="59">
        <f t="shared" si="30"/>
        <v>4.1121347514926256</v>
      </c>
      <c r="V58" s="59">
        <f t="shared" si="30"/>
        <v>4.6273246099989533</v>
      </c>
      <c r="X58" s="59">
        <f t="shared" ref="X58:AB58" si="33">X12/(X$104)*1000</f>
        <v>0.79194804820803766</v>
      </c>
      <c r="Y58" s="59" t="e">
        <f t="shared" si="33"/>
        <v>#DIV/0!</v>
      </c>
      <c r="Z58" s="59" t="e">
        <f t="shared" si="33"/>
        <v>#DIV/0!</v>
      </c>
      <c r="AA58" s="59" t="e">
        <f t="shared" si="33"/>
        <v>#DIV/0!</v>
      </c>
      <c r="AB58" s="59">
        <f t="shared" si="33"/>
        <v>0.79194804820803766</v>
      </c>
    </row>
    <row r="59" spans="1:28" x14ac:dyDescent="0.2">
      <c r="B59" s="37" t="s">
        <v>88</v>
      </c>
      <c r="C59" s="7"/>
      <c r="F59" s="44">
        <f>F13/(F104)*1000</f>
        <v>1.4932802389248383</v>
      </c>
      <c r="G59" s="44">
        <f>G13/(G104)*1000</f>
        <v>0.89243938105504184</v>
      </c>
      <c r="H59" s="44">
        <f>H13/(H104)*1000</f>
        <v>1.2732365673542145</v>
      </c>
      <c r="I59" s="44">
        <f>I13/(I104)*1000</f>
        <v>1.4483212639894669</v>
      </c>
      <c r="J59" s="44">
        <f>J13/(J104)*1000</f>
        <v>1.2767857684351107</v>
      </c>
      <c r="L59" s="44">
        <f>L13/(L104)*1000</f>
        <v>1.0088883059756455</v>
      </c>
      <c r="M59" s="44">
        <f>M13/(M104)*1000</f>
        <v>1.4553922282055014</v>
      </c>
      <c r="N59" s="44">
        <f>N13/(N104)*1000</f>
        <v>0.52576235541535221</v>
      </c>
      <c r="O59" s="44">
        <f>O13/(O104)*1000</f>
        <v>0.15412678315055181</v>
      </c>
      <c r="P59" s="44">
        <f>P13/(P104)*1000</f>
        <v>0.64838454989393923</v>
      </c>
      <c r="R59" s="44">
        <f>R13/(R104)*1000</f>
        <v>0.4741321406275929</v>
      </c>
      <c r="S59" s="44">
        <f>S13/(S104)*1000</f>
        <v>0.40045812409396347</v>
      </c>
      <c r="T59" s="44">
        <f>T13/(T104)*1000</f>
        <v>0.31828963879696065</v>
      </c>
      <c r="U59" s="44">
        <f>U13/(U104)*1000</f>
        <v>0.55355660116246885</v>
      </c>
      <c r="V59" s="44">
        <f>V13/(V104)*1000</f>
        <v>0.43691477004281964</v>
      </c>
      <c r="X59" s="44">
        <f>X13/(X104)*1000</f>
        <v>0.71995277109821598</v>
      </c>
      <c r="Y59" s="44" t="e">
        <f>Y13/(Y104)*1000</f>
        <v>#DIV/0!</v>
      </c>
      <c r="Z59" s="44" t="e">
        <f>Z13/(Z104)*1000</f>
        <v>#DIV/0!</v>
      </c>
      <c r="AA59" s="44" t="e">
        <f>AA13/(AA104)*1000</f>
        <v>#DIV/0!</v>
      </c>
      <c r="AB59" s="44">
        <f>AB13/(AB104)*1000</f>
        <v>0.71995277109821598</v>
      </c>
    </row>
    <row r="60" spans="1:28" x14ac:dyDescent="0.2">
      <c r="B60" s="6" t="s">
        <v>62</v>
      </c>
      <c r="C60" s="7"/>
      <c r="E60" s="50"/>
      <c r="F60" s="43">
        <f>SUM(F55:F59)</f>
        <v>127.42658038825286</v>
      </c>
      <c r="G60" s="43">
        <f>SUM(G55:G59)</f>
        <v>75.347382029075689</v>
      </c>
      <c r="H60" s="50">
        <f>SUM(H55:H59)+0.01</f>
        <v>58.578882098293853</v>
      </c>
      <c r="I60" s="50">
        <f>SUM(I55:I59)</f>
        <v>95.584733377221852</v>
      </c>
      <c r="J60" s="50">
        <f>SUM(J55:J59)</f>
        <v>89.406923434668641</v>
      </c>
      <c r="K60" s="50"/>
      <c r="L60" s="43">
        <f>SUM(L55:L59)</f>
        <v>65.433612987563293</v>
      </c>
      <c r="M60" s="43">
        <f>SUM(M55:M59)</f>
        <v>74.807160529762768</v>
      </c>
      <c r="N60" s="50">
        <f>SUM(N55:N59)</f>
        <v>101.62235241099594</v>
      </c>
      <c r="O60" s="50">
        <f>SUM(O55:O59)</f>
        <v>67.580232970339068</v>
      </c>
      <c r="P60" s="50">
        <f>SUM(P55:P59)</f>
        <v>79.751299636954514</v>
      </c>
      <c r="Q60" s="50"/>
      <c r="R60" s="43">
        <f>SUM(R55:R59)</f>
        <v>72.068085375394119</v>
      </c>
      <c r="S60" s="43">
        <f>SUM(S55:S59)</f>
        <v>78.329609072779249</v>
      </c>
      <c r="T60" s="50">
        <f>SUM(T55:T59)</f>
        <v>68.034410292850339</v>
      </c>
      <c r="U60" s="50">
        <f>SUM(U55:U59)</f>
        <v>73.064481040686402</v>
      </c>
      <c r="V60" s="50">
        <f>SUM(V55:V59)</f>
        <v>72.865467785777511</v>
      </c>
      <c r="X60" s="43">
        <f>SUM(X55:X59)</f>
        <v>8.5674379760687742</v>
      </c>
      <c r="Y60" s="43" t="e">
        <f>SUM(Y55:Y59)</f>
        <v>#DIV/0!</v>
      </c>
      <c r="Z60" s="50" t="e">
        <f>SUM(Z55:Z59)</f>
        <v>#DIV/0!</v>
      </c>
      <c r="AA60" s="50" t="e">
        <f>SUM(AA55:AA59)</f>
        <v>#DIV/0!</v>
      </c>
      <c r="AB60" s="50">
        <f>SUM(AB55:AB59)</f>
        <v>8.5674379760687742</v>
      </c>
    </row>
    <row r="61" spans="1:28" ht="11.65" customHeight="1" x14ac:dyDescent="0.2">
      <c r="B61" s="6"/>
      <c r="C61" s="7"/>
      <c r="F61" s="32"/>
      <c r="G61" s="32"/>
      <c r="H61" s="58"/>
      <c r="I61" s="58"/>
      <c r="J61" s="58"/>
      <c r="L61" s="32"/>
      <c r="M61" s="32"/>
      <c r="N61" s="58"/>
      <c r="O61" s="58"/>
      <c r="P61" s="58"/>
      <c r="R61" s="32"/>
      <c r="S61" s="32"/>
      <c r="T61" s="58"/>
      <c r="U61" s="58"/>
      <c r="V61" s="58"/>
      <c r="X61" s="32"/>
      <c r="Y61" s="32"/>
      <c r="Z61" s="58"/>
      <c r="AA61" s="58"/>
      <c r="AB61" s="58"/>
    </row>
    <row r="62" spans="1:28" x14ac:dyDescent="0.2">
      <c r="B62" s="1" t="s">
        <v>44</v>
      </c>
      <c r="C62" s="7"/>
      <c r="F62" s="32"/>
      <c r="G62" s="32"/>
      <c r="H62" s="58"/>
      <c r="I62" s="58"/>
      <c r="J62" s="58"/>
      <c r="L62" s="32"/>
      <c r="M62" s="32"/>
      <c r="N62" s="58"/>
      <c r="O62" s="58"/>
      <c r="P62" s="58"/>
      <c r="R62" s="32"/>
      <c r="S62" s="32"/>
      <c r="T62" s="58"/>
      <c r="U62" s="58"/>
      <c r="V62" s="58"/>
      <c r="X62" s="32"/>
      <c r="Y62" s="32"/>
      <c r="Z62" s="58"/>
      <c r="AA62" s="58"/>
      <c r="AB62" s="58"/>
    </row>
    <row r="63" spans="1:28" x14ac:dyDescent="0.2">
      <c r="B63" s="37" t="s">
        <v>42</v>
      </c>
      <c r="C63" s="7"/>
      <c r="F63" s="43">
        <f>F17/(F104)*1000</f>
        <v>31.607765057242407</v>
      </c>
      <c r="G63" s="43">
        <f>G17/(G104)*1000</f>
        <v>23.713389268033968</v>
      </c>
      <c r="H63" s="50">
        <f>H17/(H104)*1000</f>
        <v>24.955436720142604</v>
      </c>
      <c r="I63" s="50">
        <f>I17/(I104)*1000</f>
        <v>24.489795918367346</v>
      </c>
      <c r="J63" s="50">
        <f>J17/(J104)*1000</f>
        <v>26.23794754134153</v>
      </c>
      <c r="L63" s="43">
        <f>L17/(L104)*1000</f>
        <v>25.366334550244797</v>
      </c>
      <c r="M63" s="43">
        <f>M17/(M104)*1000</f>
        <v>22.704118760005819</v>
      </c>
      <c r="N63" s="50">
        <f>N17/(N104)*1000</f>
        <v>23.358870362024934</v>
      </c>
      <c r="O63" s="50">
        <f>O17/(O104)*1000</f>
        <v>24.891475478814115</v>
      </c>
      <c r="P63" s="50">
        <f>P17/(P104)*1000</f>
        <v>24.089979815290199</v>
      </c>
      <c r="R63" s="43">
        <f>R17/(R104)*1000</f>
        <v>24.970959406386559</v>
      </c>
      <c r="S63" s="43">
        <f>S17/(S104)*1000</f>
        <v>23.627029321543844</v>
      </c>
      <c r="T63" s="50">
        <f>T17/(T104)*1000</f>
        <v>25.144881464959891</v>
      </c>
      <c r="U63" s="50">
        <f>U17/(U104)*1000</f>
        <v>25.700842196828912</v>
      </c>
      <c r="V63" s="50">
        <f>V17/(V104)*1000</f>
        <v>24.864422367891372</v>
      </c>
      <c r="X63" s="43">
        <f>X17/(X104)*1000</f>
        <v>26.278276145084885</v>
      </c>
      <c r="Y63" s="43" t="e">
        <f>Y17/(Y104)*1000</f>
        <v>#DIV/0!</v>
      </c>
      <c r="Z63" s="50" t="e">
        <f>Z17/(Z104)*1000</f>
        <v>#DIV/0!</v>
      </c>
      <c r="AA63" s="50" t="e">
        <f>AA17/(AA104)*1000</f>
        <v>#DIV/0!</v>
      </c>
      <c r="AB63" s="50">
        <f>AB17/(AB104)*1000</f>
        <v>26.278276145084885</v>
      </c>
    </row>
    <row r="64" spans="1:28" x14ac:dyDescent="0.2">
      <c r="B64" s="37" t="s">
        <v>57</v>
      </c>
      <c r="C64" s="7"/>
      <c r="F64" s="43">
        <f>F18/(F104)*1000</f>
        <v>8.0886012941762075</v>
      </c>
      <c r="G64" s="43">
        <f>G18/(G104)*1000</f>
        <v>9.0518851507011373</v>
      </c>
      <c r="H64" s="50">
        <f>H18/(H104)*1000</f>
        <v>8.2760376878023934</v>
      </c>
      <c r="I64" s="50">
        <f>I18/(I104)*1000</f>
        <v>8.6899275839368002</v>
      </c>
      <c r="J64" s="50">
        <f>J18/(J104)*1000</f>
        <v>8.5225450043043658</v>
      </c>
      <c r="L64" s="43">
        <f>L18/(L104)*1000</f>
        <v>8.2152333486588258</v>
      </c>
      <c r="M64" s="43">
        <f>M18/(M104)*1000</f>
        <v>9.1689710376946572</v>
      </c>
      <c r="N64" s="50">
        <f>N18/(N104)*1000</f>
        <v>7.9615442391467628</v>
      </c>
      <c r="O64" s="50">
        <f>O18/(O104)*1000</f>
        <v>7.3210221996512113</v>
      </c>
      <c r="P64" s="50">
        <f>P18/(P104)*1000</f>
        <v>8.005055404459787</v>
      </c>
      <c r="R64" s="43">
        <f>R18/(R104)*1000</f>
        <v>5.6895856875311148</v>
      </c>
      <c r="S64" s="43">
        <f>S18/(S104)*1000</f>
        <v>6.327238360684623</v>
      </c>
      <c r="T64" s="50">
        <f>T18/(T104)*1000</f>
        <v>6.9227996438338941</v>
      </c>
      <c r="U64" s="50">
        <f>U18/(U104)*1000</f>
        <v>7.5125538729192201</v>
      </c>
      <c r="V64" s="50">
        <f>V18/(V104)*1000</f>
        <v>6.6133008374663156</v>
      </c>
      <c r="X64" s="43">
        <f>X18/(X104)*1000</f>
        <v>7.6314993736410894</v>
      </c>
      <c r="Y64" s="43" t="e">
        <f>Y18/(Y104)*1000</f>
        <v>#DIV/0!</v>
      </c>
      <c r="Z64" s="50" t="e">
        <f>Z18/(Z104)*1000</f>
        <v>#DIV/0!</v>
      </c>
      <c r="AA64" s="50" t="e">
        <f>AA18/(AA104)*1000</f>
        <v>#DIV/0!</v>
      </c>
      <c r="AB64" s="50">
        <f>AB18/(AB104)*1000</f>
        <v>7.6314993736410894</v>
      </c>
    </row>
    <row r="65" spans="2:28" x14ac:dyDescent="0.2">
      <c r="B65" s="37" t="s">
        <v>20</v>
      </c>
      <c r="C65" s="7"/>
      <c r="F65" s="43">
        <f>F19/(F104)*1000</f>
        <v>7.2175211548033849</v>
      </c>
      <c r="G65" s="43">
        <f>G19/(G104)*1000</f>
        <v>7.1395150484403347</v>
      </c>
      <c r="H65" s="50">
        <f>H19/(H104)*1000</f>
        <v>7.1301247771836005</v>
      </c>
      <c r="I65" s="50">
        <f>I19/(I104)*1000</f>
        <v>7.2416063199473335</v>
      </c>
      <c r="J65" s="50">
        <f>J19/(J104)*1000</f>
        <v>7.181919947447498</v>
      </c>
      <c r="L65" s="43">
        <f>L19/(L104)*1000</f>
        <v>7.638725745244173</v>
      </c>
      <c r="M65" s="43">
        <f>M19/(M104)*1000</f>
        <v>7.7135788094891575</v>
      </c>
      <c r="N65" s="50">
        <f>N19/(N104)*1000</f>
        <v>10.515247108307046</v>
      </c>
      <c r="O65" s="50">
        <f>O19/(O104)*1000</f>
        <v>10.943001603689179</v>
      </c>
      <c r="P65" s="50">
        <f>P19/(P104)*1000</f>
        <v>9.6758925138018625</v>
      </c>
      <c r="R65" s="43">
        <f>R19/(R104)*1000</f>
        <v>10.351885070369111</v>
      </c>
      <c r="S65" s="43">
        <f>S19/(S104)*1000</f>
        <v>10.251727976805466</v>
      </c>
      <c r="T65" s="50">
        <f>T19/(T104)*1000</f>
        <v>9.78740639300654</v>
      </c>
      <c r="U65" s="50">
        <f>U19/(U104)*1000</f>
        <v>10.201257364279783</v>
      </c>
      <c r="V65" s="50">
        <f>V19/(V104)*1000</f>
        <v>10.14833852235822</v>
      </c>
      <c r="X65" s="43">
        <f>X19/(X104)*1000</f>
        <v>9.5753718556062726</v>
      </c>
      <c r="Y65" s="43" t="e">
        <f>Y19/(Y104)*1000</f>
        <v>#DIV/0!</v>
      </c>
      <c r="Z65" s="50" t="e">
        <f>Z19/(Z104)*1000</f>
        <v>#DIV/0!</v>
      </c>
      <c r="AA65" s="50" t="e">
        <f>AA19/(AA104)*1000</f>
        <v>#DIV/0!</v>
      </c>
      <c r="AB65" s="50">
        <f>AB19/(AB104)*1000</f>
        <v>9.5753718556062726</v>
      </c>
    </row>
    <row r="66" spans="2:28" x14ac:dyDescent="0.2">
      <c r="B66" s="37" t="s">
        <v>21</v>
      </c>
      <c r="C66" s="7"/>
      <c r="F66" s="43">
        <f>F20/(F104)*1000</f>
        <v>0.37332005973120957</v>
      </c>
      <c r="G66" s="43">
        <f>G20/(G104)*1000</f>
        <v>0</v>
      </c>
      <c r="H66" s="43">
        <f>H20/(H104)*1000</f>
        <v>0</v>
      </c>
      <c r="I66" s="43">
        <f>I20/(I104)*1000</f>
        <v>0</v>
      </c>
      <c r="J66" s="43">
        <f>J20/(J104)*1000</f>
        <v>9.5758932632633312E-2</v>
      </c>
      <c r="L66" s="43">
        <f>L20/(L104)*1000</f>
        <v>0</v>
      </c>
      <c r="M66" s="43">
        <f>M20/(M104)*1000</f>
        <v>1.8920098966671519</v>
      </c>
      <c r="N66" s="43">
        <f>N20/(N104)*1000</f>
        <v>0</v>
      </c>
      <c r="O66" s="43">
        <f>O20/(O104)*1000</f>
        <v>7.7063391575275905E-2</v>
      </c>
      <c r="P66" s="43">
        <f>P20/(P104)*1000</f>
        <v>0.34913014225058264</v>
      </c>
      <c r="R66" s="43">
        <f>R20/(R104)*1000</f>
        <v>0</v>
      </c>
      <c r="S66" s="43">
        <f>S20/(S104)*1000</f>
        <v>0</v>
      </c>
      <c r="T66" s="43">
        <f>T20/(T104)*1000</f>
        <v>0.15914481939848032</v>
      </c>
      <c r="U66" s="43">
        <f>U20/(U104)*1000</f>
        <v>4.5075323237515326</v>
      </c>
      <c r="V66" s="43">
        <f>V20/(V104)*1000</f>
        <v>1.1717259742057435</v>
      </c>
      <c r="X66" s="43">
        <f>X20/(X104)*1000</f>
        <v>0</v>
      </c>
      <c r="Y66" s="43" t="e">
        <f>Y20/(Y104)*1000</f>
        <v>#DIV/0!</v>
      </c>
      <c r="Z66" s="43" t="e">
        <f>Z20/(Z104)*1000</f>
        <v>#DIV/0!</v>
      </c>
      <c r="AA66" s="43" t="e">
        <f>AA20/(AA104)*1000</f>
        <v>#DIV/0!</v>
      </c>
      <c r="AB66" s="43">
        <f>AB20/(AB104)*1000</f>
        <v>0</v>
      </c>
    </row>
    <row r="67" spans="2:28" x14ac:dyDescent="0.2">
      <c r="B67" s="37" t="s">
        <v>22</v>
      </c>
      <c r="C67" s="7"/>
      <c r="F67" s="43">
        <f>F21/(F104)*1000</f>
        <v>5.2264808362369344</v>
      </c>
      <c r="G67" s="43">
        <f>G21/(G104)*1000</f>
        <v>5.3546362863302503</v>
      </c>
      <c r="H67" s="50">
        <f>H21/(H104)*1000</f>
        <v>6.1115355233002289</v>
      </c>
      <c r="I67" s="50">
        <f>I21/(I104)*1000</f>
        <v>4.3449637919684001</v>
      </c>
      <c r="J67" s="50">
        <f>J21/(J104)*1000</f>
        <v>5.2667412947948318</v>
      </c>
      <c r="L67" s="43">
        <f>L21/(L104)*1000</f>
        <v>5.4768222324392184</v>
      </c>
      <c r="M67" s="43">
        <f>M21/(M104)*1000</f>
        <v>5.6760296900014549</v>
      </c>
      <c r="N67" s="50">
        <f>N21/(N104)*1000</f>
        <v>6.384257172900706</v>
      </c>
      <c r="O67" s="50">
        <f>O21/(O104)*1000</f>
        <v>6.1650713260220726</v>
      </c>
      <c r="P67" s="50">
        <f>P21/(P104)*1000</f>
        <v>6.0349638874743574</v>
      </c>
      <c r="R67" s="43">
        <f>R21/(R104)*1000</f>
        <v>5.5315416406552504</v>
      </c>
      <c r="S67" s="43">
        <f>S21/(S104)*1000</f>
        <v>3.7643063664832566</v>
      </c>
      <c r="T67" s="50">
        <f>T21/(T104)*1000</f>
        <v>5.5700686789468108</v>
      </c>
      <c r="U67" s="50">
        <f>U21/(U104)*1000</f>
        <v>4.34937329484797</v>
      </c>
      <c r="V67" s="50">
        <f>V21/(V104)*1000</f>
        <v>4.8060624704710158</v>
      </c>
      <c r="X67" s="43">
        <f>X21/(X104)*1000</f>
        <v>4.8236835663580466</v>
      </c>
      <c r="Y67" s="43" t="e">
        <f>Y21/(Y104)*1000</f>
        <v>#DIV/0!</v>
      </c>
      <c r="Z67" s="50" t="e">
        <f>Z21/(Z104)*1000</f>
        <v>#DIV/0!</v>
      </c>
      <c r="AA67" s="50" t="e">
        <f>AA21/(AA104)*1000</f>
        <v>#DIV/0!</v>
      </c>
      <c r="AB67" s="50">
        <f>AB21/(AB104)*1000</f>
        <v>4.8236835663580466</v>
      </c>
    </row>
    <row r="68" spans="2:28" x14ac:dyDescent="0.2">
      <c r="B68" s="37" t="s">
        <v>82</v>
      </c>
      <c r="C68" s="7"/>
      <c r="F68" s="43">
        <f t="shared" ref="F68:J73" si="34">F22/(F$104)*1000</f>
        <v>0</v>
      </c>
      <c r="G68" s="43">
        <f t="shared" si="34"/>
        <v>0</v>
      </c>
      <c r="H68" s="50">
        <f t="shared" si="34"/>
        <v>0</v>
      </c>
      <c r="I68" s="50">
        <f t="shared" si="34"/>
        <v>1.053324555628703</v>
      </c>
      <c r="J68" s="50">
        <f t="shared" si="34"/>
        <v>0.25535715368702216</v>
      </c>
      <c r="L68" s="43">
        <f t="shared" ref="L68:P73" si="35">L22/(L$104)*1000</f>
        <v>0.14412690085366364</v>
      </c>
      <c r="M68" s="43">
        <f t="shared" si="35"/>
        <v>0.14553922282055012</v>
      </c>
      <c r="N68" s="50">
        <f t="shared" si="35"/>
        <v>0.67598017124831011</v>
      </c>
      <c r="O68" s="50">
        <f t="shared" si="35"/>
        <v>1.4642044399302421</v>
      </c>
      <c r="P68" s="50">
        <f t="shared" si="35"/>
        <v>0.74813601910839134</v>
      </c>
      <c r="R68" s="43">
        <f t="shared" ref="R68:V73" si="36">R22/(R$104)*1000</f>
        <v>-0.4741321406275929</v>
      </c>
      <c r="S68" s="43">
        <f t="shared" si="36"/>
        <v>0.24027487445637807</v>
      </c>
      <c r="T68" s="50">
        <f t="shared" si="36"/>
        <v>2.1484550618794844</v>
      </c>
      <c r="U68" s="50">
        <f t="shared" si="36"/>
        <v>2.0560673757463128</v>
      </c>
      <c r="V68" s="50">
        <f t="shared" si="36"/>
        <v>0.99298811373368112</v>
      </c>
      <c r="X68" s="43">
        <f t="shared" ref="X68:AB68" si="37">X22/(X$104)*1000</f>
        <v>1.7278866506357184</v>
      </c>
      <c r="Y68" s="43" t="e">
        <f t="shared" si="37"/>
        <v>#DIV/0!</v>
      </c>
      <c r="Z68" s="50" t="e">
        <f t="shared" si="37"/>
        <v>#DIV/0!</v>
      </c>
      <c r="AA68" s="50" t="e">
        <f t="shared" si="37"/>
        <v>#DIV/0!</v>
      </c>
      <c r="AB68" s="50">
        <f t="shared" si="37"/>
        <v>1.7278866506357184</v>
      </c>
    </row>
    <row r="69" spans="2:28" x14ac:dyDescent="0.2">
      <c r="B69" s="37" t="s">
        <v>70</v>
      </c>
      <c r="C69" s="7"/>
      <c r="F69" s="43">
        <f t="shared" si="34"/>
        <v>15.430562468889995</v>
      </c>
      <c r="G69" s="43">
        <f t="shared" si="34"/>
        <v>3.4422661840694468</v>
      </c>
      <c r="H69" s="50">
        <f t="shared" si="34"/>
        <v>3.9470333587980648</v>
      </c>
      <c r="I69" s="50">
        <f t="shared" si="34"/>
        <v>5.5299539170506913</v>
      </c>
      <c r="J69" s="50">
        <f t="shared" si="34"/>
        <v>7.1500003032366211</v>
      </c>
      <c r="L69" s="43">
        <f t="shared" si="35"/>
        <v>7.7828526460978367</v>
      </c>
      <c r="M69" s="43">
        <f t="shared" si="35"/>
        <v>6.2581865812836552</v>
      </c>
      <c r="N69" s="50">
        <f t="shared" si="35"/>
        <v>3.2296830404085926</v>
      </c>
      <c r="O69" s="50">
        <f t="shared" si="35"/>
        <v>4.0843597534896228</v>
      </c>
      <c r="P69" s="50">
        <f t="shared" si="35"/>
        <v>4.8130083895973179</v>
      </c>
      <c r="R69" s="43">
        <f t="shared" si="36"/>
        <v>3.9511011718966076</v>
      </c>
      <c r="S69" s="43">
        <f t="shared" si="36"/>
        <v>3.2837566175705004</v>
      </c>
      <c r="T69" s="50">
        <f t="shared" si="36"/>
        <v>3.5011860267665673</v>
      </c>
      <c r="U69" s="50">
        <f t="shared" si="36"/>
        <v>3.7167371792337192</v>
      </c>
      <c r="V69" s="50">
        <f t="shared" si="36"/>
        <v>3.6144767339905988</v>
      </c>
      <c r="X69" s="43">
        <f t="shared" ref="X69:AB69" si="38">X23/(X$104)*1000</f>
        <v>1.6558913735258969</v>
      </c>
      <c r="Y69" s="43" t="e">
        <f t="shared" si="38"/>
        <v>#DIV/0!</v>
      </c>
      <c r="Z69" s="50" t="e">
        <f t="shared" si="38"/>
        <v>#DIV/0!</v>
      </c>
      <c r="AA69" s="50" t="e">
        <f t="shared" si="38"/>
        <v>#DIV/0!</v>
      </c>
      <c r="AB69" s="50">
        <f t="shared" si="38"/>
        <v>1.6558913735258969</v>
      </c>
    </row>
    <row r="70" spans="2:28" x14ac:dyDescent="0.2">
      <c r="B70" s="37" t="s">
        <v>45</v>
      </c>
      <c r="C70" s="7"/>
      <c r="F70" s="43">
        <f t="shared" si="34"/>
        <v>6.0975609756097562</v>
      </c>
      <c r="G70" s="43">
        <f t="shared" si="34"/>
        <v>1.6573874219593634</v>
      </c>
      <c r="H70" s="50">
        <f t="shared" si="34"/>
        <v>2.9284441049146932</v>
      </c>
      <c r="I70" s="50">
        <f t="shared" si="34"/>
        <v>2.3699802501645819</v>
      </c>
      <c r="J70" s="50">
        <f t="shared" si="34"/>
        <v>3.2877233537204105</v>
      </c>
      <c r="L70" s="43">
        <f t="shared" si="35"/>
        <v>1.1530152068293091</v>
      </c>
      <c r="M70" s="43">
        <f t="shared" si="35"/>
        <v>2.0375491194877018</v>
      </c>
      <c r="N70" s="50">
        <f t="shared" si="35"/>
        <v>0.67598017124831011</v>
      </c>
      <c r="O70" s="50">
        <f t="shared" si="35"/>
        <v>0.69357052417748311</v>
      </c>
      <c r="P70" s="50">
        <f t="shared" si="35"/>
        <v>0.99751469214452193</v>
      </c>
      <c r="R70" s="43">
        <f t="shared" si="36"/>
        <v>0.79022023437932154</v>
      </c>
      <c r="S70" s="43">
        <f t="shared" si="36"/>
        <v>0.40045812409396347</v>
      </c>
      <c r="T70" s="50">
        <f t="shared" si="36"/>
        <v>0.87529650669164183</v>
      </c>
      <c r="U70" s="50">
        <f t="shared" si="36"/>
        <v>0.94895417342137511</v>
      </c>
      <c r="V70" s="50">
        <f t="shared" si="36"/>
        <v>0.75467096643759757</v>
      </c>
      <c r="X70" s="43">
        <f t="shared" ref="X70:AB70" si="39">X24/(X$104)*1000</f>
        <v>0.35997638554910799</v>
      </c>
      <c r="Y70" s="43" t="e">
        <f t="shared" si="39"/>
        <v>#DIV/0!</v>
      </c>
      <c r="Z70" s="50" t="e">
        <f t="shared" si="39"/>
        <v>#DIV/0!</v>
      </c>
      <c r="AA70" s="50" t="e">
        <f t="shared" si="39"/>
        <v>#DIV/0!</v>
      </c>
      <c r="AB70" s="50">
        <f t="shared" si="39"/>
        <v>0.35997638554910799</v>
      </c>
    </row>
    <row r="71" spans="2:28" x14ac:dyDescent="0.2">
      <c r="B71" s="37" t="s">
        <v>63</v>
      </c>
      <c r="C71" s="7"/>
      <c r="F71" s="43">
        <f t="shared" si="34"/>
        <v>2.1154803384768539</v>
      </c>
      <c r="G71" s="43">
        <f t="shared" si="34"/>
        <v>2.039861442411524</v>
      </c>
      <c r="H71" s="50">
        <f t="shared" si="34"/>
        <v>2.0371785077667428</v>
      </c>
      <c r="I71" s="50">
        <f t="shared" si="34"/>
        <v>2.3699802501645819</v>
      </c>
      <c r="J71" s="50">
        <f t="shared" si="34"/>
        <v>2.1386161621288107</v>
      </c>
      <c r="L71" s="43">
        <f t="shared" si="35"/>
        <v>2.8825380170732724</v>
      </c>
      <c r="M71" s="43">
        <f t="shared" si="35"/>
        <v>2.4741667879493523</v>
      </c>
      <c r="N71" s="50">
        <f t="shared" si="35"/>
        <v>1.7275048820790146</v>
      </c>
      <c r="O71" s="50">
        <f t="shared" si="35"/>
        <v>1.618331223080794</v>
      </c>
      <c r="P71" s="50">
        <f t="shared" si="35"/>
        <v>2.0199672515926563</v>
      </c>
      <c r="R71" s="43">
        <f t="shared" si="36"/>
        <v>1.5804404687586431</v>
      </c>
      <c r="S71" s="43">
        <f t="shared" si="36"/>
        <v>1.6018324963758539</v>
      </c>
      <c r="T71" s="50">
        <f t="shared" si="36"/>
        <v>1.511875784285563</v>
      </c>
      <c r="U71" s="50">
        <f t="shared" si="36"/>
        <v>1.5815902890356255</v>
      </c>
      <c r="V71" s="50">
        <f t="shared" si="36"/>
        <v>1.5689212196992159</v>
      </c>
      <c r="X71" s="43">
        <f t="shared" ref="X71:AB71" si="40">X25/(X$104)*1000</f>
        <v>1.8718772048553616</v>
      </c>
      <c r="Y71" s="43" t="e">
        <f t="shared" si="40"/>
        <v>#DIV/0!</v>
      </c>
      <c r="Z71" s="50" t="e">
        <f t="shared" si="40"/>
        <v>#DIV/0!</v>
      </c>
      <c r="AA71" s="50" t="e">
        <f t="shared" si="40"/>
        <v>#DIV/0!</v>
      </c>
      <c r="AB71" s="50">
        <f t="shared" si="40"/>
        <v>1.8718772048553616</v>
      </c>
    </row>
    <row r="72" spans="2:28" x14ac:dyDescent="0.2">
      <c r="B72" s="37" t="s">
        <v>46</v>
      </c>
      <c r="C72" s="7"/>
      <c r="F72" s="43">
        <f t="shared" si="34"/>
        <v>1.4932802389248383</v>
      </c>
      <c r="G72" s="43">
        <f t="shared" si="34"/>
        <v>1.4024047416579228</v>
      </c>
      <c r="H72" s="50">
        <f t="shared" si="34"/>
        <v>1.5278838808250572</v>
      </c>
      <c r="I72" s="50">
        <f t="shared" si="34"/>
        <v>1.4483212639894669</v>
      </c>
      <c r="J72" s="50">
        <f t="shared" si="34"/>
        <v>1.4683036337003774</v>
      </c>
      <c r="L72" s="43">
        <f t="shared" si="35"/>
        <v>1.7295228102439635</v>
      </c>
      <c r="M72" s="43">
        <f t="shared" si="35"/>
        <v>1.8920098966671519</v>
      </c>
      <c r="N72" s="50">
        <f t="shared" si="35"/>
        <v>2.3283761454108456</v>
      </c>
      <c r="O72" s="50">
        <f t="shared" si="35"/>
        <v>2.3889651388335529</v>
      </c>
      <c r="P72" s="50">
        <f t="shared" si="35"/>
        <v>2.1695944554143352</v>
      </c>
      <c r="R72" s="43">
        <f t="shared" si="36"/>
        <v>2.2916386797000321</v>
      </c>
      <c r="S72" s="43">
        <f t="shared" si="36"/>
        <v>2.2425654949261951</v>
      </c>
      <c r="T72" s="50">
        <f t="shared" si="36"/>
        <v>2.2280274715787245</v>
      </c>
      <c r="U72" s="50">
        <f t="shared" si="36"/>
        <v>2.2933059191016567</v>
      </c>
      <c r="V72" s="50">
        <f t="shared" si="36"/>
        <v>2.2640128993127928</v>
      </c>
      <c r="X72" s="43">
        <f t="shared" ref="X72:AB72" si="41">X26/(X$104)*1000</f>
        <v>1.9438724819651831</v>
      </c>
      <c r="Y72" s="43" t="e">
        <f t="shared" si="41"/>
        <v>#DIV/0!</v>
      </c>
      <c r="Z72" s="50" t="e">
        <f t="shared" si="41"/>
        <v>#DIV/0!</v>
      </c>
      <c r="AA72" s="50" t="e">
        <f t="shared" si="41"/>
        <v>#DIV/0!</v>
      </c>
      <c r="AB72" s="50">
        <f t="shared" si="41"/>
        <v>1.9438724819651831</v>
      </c>
    </row>
    <row r="73" spans="2:28" x14ac:dyDescent="0.2">
      <c r="B73" s="37" t="s">
        <v>77</v>
      </c>
      <c r="C73" s="7"/>
      <c r="F73" s="43">
        <f t="shared" si="34"/>
        <v>0</v>
      </c>
      <c r="G73" s="43">
        <f t="shared" si="34"/>
        <v>0</v>
      </c>
      <c r="H73" s="50">
        <f t="shared" si="34"/>
        <v>0</v>
      </c>
      <c r="I73" s="50">
        <f t="shared" si="34"/>
        <v>0</v>
      </c>
      <c r="J73" s="50">
        <f t="shared" si="34"/>
        <v>0</v>
      </c>
      <c r="L73" s="43">
        <f t="shared" si="35"/>
        <v>0</v>
      </c>
      <c r="M73" s="43">
        <f t="shared" si="35"/>
        <v>0</v>
      </c>
      <c r="N73" s="50">
        <f t="shared" si="35"/>
        <v>0</v>
      </c>
      <c r="O73" s="50">
        <f t="shared" si="35"/>
        <v>-0.92476069890331092</v>
      </c>
      <c r="P73" s="50">
        <f t="shared" si="35"/>
        <v>-0.29925440764335653</v>
      </c>
      <c r="R73" s="43">
        <f t="shared" si="36"/>
        <v>7.9022023437932146E-2</v>
      </c>
      <c r="S73" s="43">
        <f t="shared" si="36"/>
        <v>0</v>
      </c>
      <c r="T73" s="50">
        <f t="shared" si="36"/>
        <v>0</v>
      </c>
      <c r="U73" s="50">
        <f t="shared" si="36"/>
        <v>0</v>
      </c>
      <c r="V73" s="50">
        <f t="shared" si="36"/>
        <v>1.985976227467362E-2</v>
      </c>
      <c r="X73" s="43">
        <f t="shared" ref="X73:AB73" si="42">X27/(X$104)*1000</f>
        <v>0</v>
      </c>
      <c r="Y73" s="43" t="e">
        <f t="shared" si="42"/>
        <v>#DIV/0!</v>
      </c>
      <c r="Z73" s="50" t="e">
        <f t="shared" si="42"/>
        <v>#DIV/0!</v>
      </c>
      <c r="AA73" s="50" t="e">
        <f t="shared" si="42"/>
        <v>#DIV/0!</v>
      </c>
      <c r="AB73" s="50">
        <f t="shared" si="42"/>
        <v>0</v>
      </c>
    </row>
    <row r="74" spans="2:28" ht="12.4" customHeight="1" x14ac:dyDescent="0.2">
      <c r="B74" s="37" t="s">
        <v>47</v>
      </c>
      <c r="C74" s="7"/>
      <c r="F74" s="44">
        <f>F28/(F104)*1000</f>
        <v>1.7421602787456445</v>
      </c>
      <c r="G74" s="44">
        <f>G28/(G104)*1000</f>
        <v>2.8048094833158457</v>
      </c>
      <c r="H74" s="57">
        <f>H28/(H104)*1000</f>
        <v>3.5650623885918002</v>
      </c>
      <c r="I74" s="57">
        <f>I28/(I104)*1000</f>
        <v>4.0816326530612246</v>
      </c>
      <c r="J74" s="57">
        <f>J28/(J104)*1000</f>
        <v>3.0323662000333882</v>
      </c>
      <c r="L74" s="44">
        <f>L28/(L104)*1000</f>
        <v>6.4857105384148639</v>
      </c>
      <c r="M74" s="44">
        <f>M28/(M104)*1000</f>
        <v>9.4600494833357587</v>
      </c>
      <c r="N74" s="57">
        <f>N28/(N104)*1000</f>
        <v>5.8584948174853535</v>
      </c>
      <c r="O74" s="57">
        <f>O28/(O104)*1000</f>
        <v>3.930232970339071</v>
      </c>
      <c r="P74" s="57">
        <f>P28/(P104)*1000</f>
        <v>5.9601502855635182</v>
      </c>
      <c r="R74" s="44">
        <f>R28/(R104)*1000</f>
        <v>2.6077267734517608</v>
      </c>
      <c r="S74" s="44">
        <f>S28/(S104)*1000</f>
        <v>5.2059556132215246</v>
      </c>
      <c r="T74" s="57">
        <f>T28/(T104)*1000</f>
        <v>2.3075998812779646</v>
      </c>
      <c r="U74" s="57">
        <f>U28/(U104)*1000</f>
        <v>6.4845201850460645</v>
      </c>
      <c r="V74" s="57">
        <f>V28/(V104)*1000</f>
        <v>4.1506903154067869</v>
      </c>
      <c r="X74" s="44">
        <f>X28/(X104)*1000</f>
        <v>3.8877449639303663</v>
      </c>
      <c r="Y74" s="44" t="e">
        <f>Y28/(Y104)*1000</f>
        <v>#DIV/0!</v>
      </c>
      <c r="Z74" s="57" t="e">
        <f>Z28/(Z104)*1000</f>
        <v>#DIV/0!</v>
      </c>
      <c r="AA74" s="57" t="e">
        <f>AA28/(AA104)*1000</f>
        <v>#DIV/0!</v>
      </c>
      <c r="AB74" s="57">
        <f>AB28/(AB104)*1000</f>
        <v>3.8877449639303663</v>
      </c>
    </row>
    <row r="75" spans="2:28" x14ac:dyDescent="0.2">
      <c r="B75" s="6" t="s">
        <v>48</v>
      </c>
      <c r="C75" s="7"/>
      <c r="E75" s="50"/>
      <c r="F75" s="77">
        <f>SUM(F63:F74)+0.01</f>
        <v>79.402732702837227</v>
      </c>
      <c r="G75" s="77">
        <f>SUM(G63:G74)-0.01</f>
        <v>56.596155026919789</v>
      </c>
      <c r="H75" s="78">
        <f>SUM(H63:H74)+0.01</f>
        <v>60.488736949325187</v>
      </c>
      <c r="I75" s="78">
        <f>SUM(I63:I74)</f>
        <v>61.619486504279131</v>
      </c>
      <c r="J75" s="78">
        <f>SUM(J63:J74)</f>
        <v>64.637279527027502</v>
      </c>
      <c r="K75" s="50"/>
      <c r="L75" s="77">
        <f>SUM(L63:L74)</f>
        <v>66.87488199609993</v>
      </c>
      <c r="M75" s="77">
        <f>SUM(M63:M74)-0.01</f>
        <v>69.412209285402412</v>
      </c>
      <c r="N75" s="78">
        <f>SUM(N63:N74)</f>
        <v>62.715938110259877</v>
      </c>
      <c r="O75" s="78">
        <f>SUM(O63:O74)</f>
        <v>62.652537350699305</v>
      </c>
      <c r="P75" s="78">
        <f>SUM(P63:P74)</f>
        <v>64.56413844905417</v>
      </c>
      <c r="Q75" s="50"/>
      <c r="R75" s="77">
        <f>SUM(R63:R74)</f>
        <v>57.369989015938728</v>
      </c>
      <c r="S75" s="77">
        <f>SUM(S63:S74)</f>
        <v>56.945145246161609</v>
      </c>
      <c r="T75" s="78">
        <f>SUM(T63:T74)</f>
        <v>60.156741732625562</v>
      </c>
      <c r="U75" s="78">
        <f>SUM(U63:U74)</f>
        <v>69.352734174212173</v>
      </c>
      <c r="V75" s="78">
        <f>SUM(V63:V74)</f>
        <v>60.969470183248013</v>
      </c>
      <c r="X75" s="77">
        <f>SUM(X63:X74)</f>
        <v>59.756080001151922</v>
      </c>
      <c r="Y75" s="77" t="e">
        <f>SUM(Y63:Y74)</f>
        <v>#DIV/0!</v>
      </c>
      <c r="Z75" s="78" t="e">
        <f>SUM(Z63:Z74)</f>
        <v>#DIV/0!</v>
      </c>
      <c r="AA75" s="78" t="e">
        <f>SUM(AA63:AA74)</f>
        <v>#DIV/0!</v>
      </c>
      <c r="AB75" s="78">
        <f>SUM(AB63:AB74)</f>
        <v>59.756080001151922</v>
      </c>
    </row>
    <row r="76" spans="2:28" ht="12.4" customHeight="1" x14ac:dyDescent="0.2">
      <c r="B76" s="37" t="s">
        <v>93</v>
      </c>
      <c r="C76" s="7"/>
      <c r="F76" s="44">
        <f>F30/(F$104)*1000</f>
        <v>0.87108013937282225</v>
      </c>
      <c r="G76" s="44">
        <f>G30/(G$104)*1000</f>
        <v>0</v>
      </c>
      <c r="H76" s="57">
        <f>H30/(H$104)*1000</f>
        <v>0</v>
      </c>
      <c r="I76" s="57">
        <f>I30/(I$104)*1000</f>
        <v>3.2916392363396971</v>
      </c>
      <c r="J76" s="57">
        <f>J30/(J$104)*1000</f>
        <v>1.0214286147480887</v>
      </c>
      <c r="L76" s="44">
        <f>L30/(L$104)*1000</f>
        <v>0.86476140512198174</v>
      </c>
      <c r="M76" s="44">
        <f>M30/(M$104)*1000</f>
        <v>0.14553922282055012</v>
      </c>
      <c r="N76" s="57">
        <f>N30/(N$104)*1000</f>
        <v>0</v>
      </c>
      <c r="O76" s="57">
        <f>O30/(O$104)*1000</f>
        <v>0.30825356630110362</v>
      </c>
      <c r="P76" s="57">
        <f>P30/(P$104)*1000</f>
        <v>0.27431654033974351</v>
      </c>
      <c r="R76" s="44">
        <f>R30/(R$104)*1000</f>
        <v>0</v>
      </c>
      <c r="S76" s="44">
        <f>S30/(S$104)*1000</f>
        <v>0</v>
      </c>
      <c r="T76" s="57">
        <f>T30/(T$104)*1000</f>
        <v>-7.9572409699240162E-2</v>
      </c>
      <c r="U76" s="57">
        <f>U30/(U$104)*1000</f>
        <v>0</v>
      </c>
      <c r="V76" s="57">
        <f>V30/(V$104)*1000</f>
        <v>-1.985976227467362E-2</v>
      </c>
      <c r="X76" s="44">
        <f>X30/(X$104)*1000</f>
        <v>0</v>
      </c>
      <c r="Y76" s="44" t="e">
        <f>Y30/(Y$104)*1000</f>
        <v>#DIV/0!</v>
      </c>
      <c r="Z76" s="57" t="e">
        <f>Z30/(Z$104)*1000</f>
        <v>#DIV/0!</v>
      </c>
      <c r="AA76" s="57" t="e">
        <f>AA30/(AA$104)*1000</f>
        <v>#DIV/0!</v>
      </c>
      <c r="AB76" s="57">
        <f>AB30/(AB$104)*1000</f>
        <v>0</v>
      </c>
    </row>
    <row r="77" spans="2:28" x14ac:dyDescent="0.2">
      <c r="B77" s="1" t="s">
        <v>23</v>
      </c>
      <c r="C77" s="7"/>
      <c r="E77" s="32"/>
      <c r="F77" s="43">
        <f>+F60-F75+F76+0.01</f>
        <v>48.904927824788452</v>
      </c>
      <c r="G77" s="43">
        <f>+G60-G75+G76</f>
        <v>18.7512270021559</v>
      </c>
      <c r="H77" s="43">
        <f>+H60-H75+H76</f>
        <v>-1.9098548510313336</v>
      </c>
      <c r="I77" s="43">
        <f>+I60-I75+I76</f>
        <v>37.256886109282419</v>
      </c>
      <c r="J77" s="43">
        <f>+J60-J75+J76</f>
        <v>25.791072522389229</v>
      </c>
      <c r="K77" s="32"/>
      <c r="L77" s="43">
        <f>+L60-L75+L76</f>
        <v>-0.57650760341465468</v>
      </c>
      <c r="M77" s="43">
        <f>+M60-M75+M76+0.01</f>
        <v>5.5504904671809063</v>
      </c>
      <c r="N77" s="43">
        <f>+N60-N75+N76</f>
        <v>38.906414300736067</v>
      </c>
      <c r="O77" s="43">
        <f>+O60-O75+O76</f>
        <v>5.2359491859408669</v>
      </c>
      <c r="P77" s="43">
        <f>+P60-P75+P76+0.01</f>
        <v>15.471477728240087</v>
      </c>
      <c r="Q77" s="32"/>
      <c r="R77" s="43">
        <f>+R60-R75+R76</f>
        <v>14.698096359455391</v>
      </c>
      <c r="S77" s="43">
        <f>+S60-S75+S76</f>
        <v>21.38446382661764</v>
      </c>
      <c r="T77" s="43">
        <f>+T60-T75+T76</f>
        <v>7.7980961505255362</v>
      </c>
      <c r="U77" s="43">
        <f>+U60-U75+U76</f>
        <v>3.711746866474229</v>
      </c>
      <c r="V77" s="43">
        <f>+V60-V75+V76</f>
        <v>11.876137840254824</v>
      </c>
      <c r="X77" s="43">
        <f>+X60-X75+X76</f>
        <v>-51.188642025083148</v>
      </c>
      <c r="Y77" s="43" t="e">
        <f>+Y60-Y75+Y76</f>
        <v>#DIV/0!</v>
      </c>
      <c r="Z77" s="43" t="e">
        <f>+Z60-Z75+Z76</f>
        <v>#DIV/0!</v>
      </c>
      <c r="AA77" s="43" t="e">
        <f>+AA60-AA75+AA76</f>
        <v>#DIV/0!</v>
      </c>
      <c r="AB77" s="43">
        <f>+AB60-AB75+AB76</f>
        <v>-51.188642025083148</v>
      </c>
    </row>
    <row r="78" spans="2:28" ht="4.9000000000000004" customHeight="1" x14ac:dyDescent="0.2">
      <c r="B78" s="1"/>
      <c r="C78" s="7"/>
      <c r="F78" s="43"/>
      <c r="G78" s="43"/>
      <c r="H78" s="50"/>
      <c r="I78" s="50"/>
      <c r="J78" s="50"/>
      <c r="L78" s="43"/>
      <c r="M78" s="43"/>
      <c r="N78" s="50"/>
      <c r="O78" s="50"/>
      <c r="P78" s="50"/>
      <c r="R78" s="43"/>
      <c r="S78" s="43"/>
      <c r="T78" s="50"/>
      <c r="U78" s="50"/>
      <c r="V78" s="50"/>
      <c r="X78" s="43"/>
      <c r="Y78" s="43"/>
      <c r="Z78" s="50"/>
      <c r="AA78" s="50"/>
      <c r="AB78" s="50"/>
    </row>
    <row r="79" spans="2:28" ht="13.9" customHeight="1" x14ac:dyDescent="0.2">
      <c r="B79" s="1" t="s">
        <v>50</v>
      </c>
      <c r="C79" s="7"/>
      <c r="F79" s="43"/>
      <c r="G79" s="43"/>
      <c r="H79" s="50"/>
      <c r="I79" s="50"/>
      <c r="J79" s="50"/>
      <c r="L79" s="43"/>
      <c r="M79" s="43"/>
      <c r="N79" s="50"/>
      <c r="O79" s="50"/>
      <c r="P79" s="50"/>
      <c r="R79" s="43"/>
      <c r="S79" s="43"/>
      <c r="T79" s="50"/>
      <c r="U79" s="50"/>
      <c r="V79" s="50"/>
      <c r="X79" s="43"/>
      <c r="Y79" s="43"/>
      <c r="Z79" s="50"/>
      <c r="AA79" s="50"/>
      <c r="AB79" s="50"/>
    </row>
    <row r="80" spans="2:28" ht="13.9" hidden="1" customHeight="1" x14ac:dyDescent="0.2">
      <c r="B80" s="60" t="s">
        <v>49</v>
      </c>
      <c r="C80" s="7"/>
      <c r="F80" s="43">
        <f>F34/(F104)*1000</f>
        <v>0</v>
      </c>
      <c r="G80" s="43">
        <f>G34/(G104)*1000</f>
        <v>0</v>
      </c>
      <c r="H80" s="50">
        <f>H34/(H104)*1000</f>
        <v>0</v>
      </c>
      <c r="I80" s="50">
        <f>I34/(I104)*1000</f>
        <v>0</v>
      </c>
      <c r="J80" s="50">
        <f>J34/(J104)*1000</f>
        <v>0</v>
      </c>
      <c r="L80" s="43">
        <f>L34/(L104)*1000</f>
        <v>0</v>
      </c>
      <c r="M80" s="43">
        <f>M34/(M104)*1000</f>
        <v>0</v>
      </c>
      <c r="N80" s="50">
        <f>N34/(N104)*1000</f>
        <v>0</v>
      </c>
      <c r="O80" s="50">
        <f>O34/(O104)*1000</f>
        <v>0</v>
      </c>
      <c r="P80" s="50">
        <f>P34/(P104)*1000</f>
        <v>0</v>
      </c>
      <c r="R80" s="43">
        <f>R34/(R104)*1000</f>
        <v>0</v>
      </c>
      <c r="S80" s="43">
        <f>S34/(S104)*1000</f>
        <v>0</v>
      </c>
      <c r="T80" s="50">
        <f>T34/(T104)*1000</f>
        <v>0</v>
      </c>
      <c r="U80" s="50">
        <f>U34/(U104)*1000</f>
        <v>0</v>
      </c>
      <c r="V80" s="50">
        <f>V34/(V104)*1000</f>
        <v>0</v>
      </c>
      <c r="X80" s="43">
        <f>X34/(X104)*1000</f>
        <v>0</v>
      </c>
      <c r="Y80" s="43" t="e">
        <f>Y34/(Y104)*1000</f>
        <v>#DIV/0!</v>
      </c>
      <c r="Z80" s="50" t="e">
        <f>Z34/(Z104)*1000</f>
        <v>#DIV/0!</v>
      </c>
      <c r="AA80" s="50" t="e">
        <f>AA34/(AA104)*1000</f>
        <v>#DIV/0!</v>
      </c>
      <c r="AB80" s="50">
        <f>AB34/(AB104)*1000</f>
        <v>0</v>
      </c>
    </row>
    <row r="81" spans="2:28" ht="13.9" customHeight="1" x14ac:dyDescent="0.2">
      <c r="B81" s="60" t="s">
        <v>18</v>
      </c>
      <c r="C81" s="7"/>
      <c r="F81" s="43">
        <f>F35/(F104)*1000</f>
        <v>-1.7421602787456445</v>
      </c>
      <c r="G81" s="43">
        <f>G35/(G104)*1000</f>
        <v>-1.7848787621100837</v>
      </c>
      <c r="H81" s="50">
        <f>H35/(H104)*1000</f>
        <v>-1.9098548510313218</v>
      </c>
      <c r="I81" s="50">
        <f>I35/(I104)*1000</f>
        <v>-1.7116524028966427</v>
      </c>
      <c r="J81" s="50">
        <f>J35/(J104)*1000</f>
        <v>-1.7875000758091553</v>
      </c>
      <c r="L81" s="43">
        <f>L35/(L104)*1000</f>
        <v>-1.8736497110976271</v>
      </c>
      <c r="M81" s="43">
        <f>M35/(M104)*1000</f>
        <v>-2.4741667879493523</v>
      </c>
      <c r="N81" s="50">
        <f>N35/(N104)*1000</f>
        <v>-2.1781583295778879</v>
      </c>
      <c r="O81" s="50">
        <f>O35/(O104)*1000</f>
        <v>-2.1577749641077255</v>
      </c>
      <c r="P81" s="50">
        <f>P35/(P104)*1000</f>
        <v>-2.1695944554143352</v>
      </c>
      <c r="R81" s="43">
        <f>R35/(R104)*1000</f>
        <v>-2.1335946328241682</v>
      </c>
      <c r="S81" s="43">
        <f>S35/(S104)*1000</f>
        <v>-2.0022906204698172</v>
      </c>
      <c r="T81" s="50">
        <f>T35/(T104)*1000</f>
        <v>-1.9893102424810043</v>
      </c>
      <c r="U81" s="50">
        <f>U35/(U104)*1000</f>
        <v>-2.2933059191016567</v>
      </c>
      <c r="V81" s="50">
        <f>V35/(V104)*1000</f>
        <v>-2.1051348011154039</v>
      </c>
      <c r="X81" s="43">
        <f>X35/(X104)*1000</f>
        <v>-2.0878630361848267</v>
      </c>
      <c r="Y81" s="43" t="e">
        <f>Y35/(Y104)*1000</f>
        <v>#DIV/0!</v>
      </c>
      <c r="Z81" s="50" t="e">
        <f>Z35/(Z104)*1000</f>
        <v>#DIV/0!</v>
      </c>
      <c r="AA81" s="50" t="e">
        <f>AA35/(AA104)*1000</f>
        <v>#DIV/0!</v>
      </c>
      <c r="AB81" s="50">
        <f>AB35/(AB104)*1000</f>
        <v>-2.0878630361848267</v>
      </c>
    </row>
    <row r="82" spans="2:28" ht="13.9" customHeight="1" x14ac:dyDescent="0.2">
      <c r="B82" s="60" t="s">
        <v>97</v>
      </c>
      <c r="C82" s="7"/>
      <c r="F82" s="43">
        <f>F36/(F104)*1000</f>
        <v>-0.24888003982080636</v>
      </c>
      <c r="G82" s="43">
        <f>G36/(G104)*1000</f>
        <v>-0.12749134015072025</v>
      </c>
      <c r="H82" s="50">
        <f>H36/(H104)*1000</f>
        <v>-0.3819709702062643</v>
      </c>
      <c r="I82" s="50">
        <f>I36/(I104)*1000</f>
        <v>-0.39499670836076367</v>
      </c>
      <c r="J82" s="50">
        <f>J36/(J104)*1000</f>
        <v>-0.28727679789789995</v>
      </c>
      <c r="L82" s="43">
        <f>L36/(L104)*1000</f>
        <v>-0.43238070256099087</v>
      </c>
      <c r="M82" s="43">
        <f>M36/(M104)*1000</f>
        <v>-0.58215689128220049</v>
      </c>
      <c r="N82" s="50">
        <f>N36/(N104)*1000</f>
        <v>-0.15021781583295779</v>
      </c>
      <c r="O82" s="50">
        <f>O36/(O104)*1000</f>
        <v>-7.7063391575275905E-2</v>
      </c>
      <c r="P82" s="50">
        <f>P36/(P104)*1000</f>
        <v>-0.24937867303613048</v>
      </c>
      <c r="R82" s="43">
        <f>R36/(R104)*1000</f>
        <v>-7.9022023437932146E-2</v>
      </c>
      <c r="S82" s="43">
        <f>S36/(S104)*1000</f>
        <v>0</v>
      </c>
      <c r="T82" s="50">
        <f>T36/(T104)*1000</f>
        <v>-0.15914481939848032</v>
      </c>
      <c r="U82" s="50">
        <f>U36/(U104)*1000</f>
        <v>-7.9079514451781269E-2</v>
      </c>
      <c r="V82" s="50">
        <f>V36/(V104)*1000</f>
        <v>-7.9439049098694481E-2</v>
      </c>
      <c r="X82" s="43">
        <f>X36/(X104)*1000</f>
        <v>-0.14399055421964319</v>
      </c>
      <c r="Y82" s="43" t="e">
        <f>Y36/(Y104)*1000</f>
        <v>#DIV/0!</v>
      </c>
      <c r="Z82" s="50" t="e">
        <f>Z36/(Z104)*1000</f>
        <v>#DIV/0!</v>
      </c>
      <c r="AA82" s="50" t="e">
        <f>AA36/(AA104)*1000</f>
        <v>#DIV/0!</v>
      </c>
      <c r="AB82" s="50">
        <f>AB36/(AB104)*1000</f>
        <v>-0.14399055421964319</v>
      </c>
    </row>
    <row r="83" spans="2:28" ht="13.9" customHeight="1" x14ac:dyDescent="0.2">
      <c r="B83" s="60" t="s">
        <v>90</v>
      </c>
      <c r="C83" s="7"/>
      <c r="F83" s="43">
        <f>+F37/F104*1000</f>
        <v>0</v>
      </c>
      <c r="G83" s="43">
        <f>+G37/G104*1000</f>
        <v>0</v>
      </c>
      <c r="H83" s="50">
        <f>+H37/H104*1000</f>
        <v>0</v>
      </c>
      <c r="I83" s="50">
        <f>+I37/I104*1000</f>
        <v>-0.13166556945358787</v>
      </c>
      <c r="J83" s="50">
        <f>+J37/J104*1000</f>
        <v>-3.1919644210877771E-2</v>
      </c>
      <c r="L83" s="43">
        <f>+L37/L104*1000</f>
        <v>0</v>
      </c>
      <c r="M83" s="43">
        <f>+M37/M104*1000</f>
        <v>0</v>
      </c>
      <c r="N83" s="50">
        <f>+N37/N104*1000</f>
        <v>-0.37554453958239448</v>
      </c>
      <c r="O83" s="50">
        <f>+O37/O104*1000</f>
        <v>0</v>
      </c>
      <c r="P83" s="50">
        <f>+P37/P104*1000</f>
        <v>-0.12468933651806524</v>
      </c>
      <c r="R83" s="43">
        <f>+R37/R104*1000</f>
        <v>-7.9022023437932146E-2</v>
      </c>
      <c r="S83" s="43">
        <f>+S37/S104*1000</f>
        <v>0</v>
      </c>
      <c r="T83" s="50">
        <f>+T37/T104*1000</f>
        <v>0</v>
      </c>
      <c r="U83" s="50">
        <f>+U37/U104*1000</f>
        <v>0</v>
      </c>
      <c r="V83" s="50">
        <f>+V37/V104*1000</f>
        <v>-1.985976227467362E-2</v>
      </c>
      <c r="X83" s="43">
        <f>+X37/X104*1000</f>
        <v>-1.5119008193062535</v>
      </c>
      <c r="Y83" s="43" t="e">
        <f>+Y37/Y104*1000</f>
        <v>#DIV/0!</v>
      </c>
      <c r="Z83" s="50" t="e">
        <f>+Z37/Z104*1000</f>
        <v>#DIV/0!</v>
      </c>
      <c r="AA83" s="50" t="e">
        <f>+AA37/AA104*1000</f>
        <v>#DIV/0!</v>
      </c>
      <c r="AB83" s="50">
        <f>+AB37/AB104*1000</f>
        <v>-1.5119008193062535</v>
      </c>
    </row>
    <row r="84" spans="2:28" ht="13.9" hidden="1" customHeight="1" x14ac:dyDescent="0.2">
      <c r="B84" s="60"/>
      <c r="C84" s="7"/>
      <c r="F84" s="43">
        <f>+F38/F104*1000</f>
        <v>0</v>
      </c>
      <c r="G84" s="43">
        <f>+G38/G104*1000</f>
        <v>0</v>
      </c>
      <c r="H84" s="50">
        <f>+H38/H104*1000</f>
        <v>0</v>
      </c>
      <c r="I84" s="50">
        <f>+I38/I104*1000</f>
        <v>0</v>
      </c>
      <c r="J84" s="50">
        <f>+J38/J104*1000</f>
        <v>0</v>
      </c>
      <c r="L84" s="43">
        <f>+L38/L104*1000</f>
        <v>0</v>
      </c>
      <c r="M84" s="43">
        <f>+M38/M104*1000</f>
        <v>0</v>
      </c>
      <c r="N84" s="50">
        <f>+N38/N104*1000</f>
        <v>0</v>
      </c>
      <c r="O84" s="50">
        <f>+O38/O104*1000</f>
        <v>0</v>
      </c>
      <c r="P84" s="50">
        <f>+P38/P104*1000</f>
        <v>0</v>
      </c>
      <c r="R84" s="43">
        <f>+R38/R104*1000</f>
        <v>0</v>
      </c>
      <c r="S84" s="43">
        <f>+S38/S104*1000</f>
        <v>0</v>
      </c>
      <c r="T84" s="50">
        <f>+T38/T104*1000</f>
        <v>0</v>
      </c>
      <c r="U84" s="50">
        <f>+U38/U104*1000</f>
        <v>0</v>
      </c>
      <c r="V84" s="50">
        <f>+V38/V104*1000</f>
        <v>0</v>
      </c>
      <c r="X84" s="43">
        <f>+X38/X104*1000</f>
        <v>0</v>
      </c>
      <c r="Y84" s="43" t="e">
        <f>+Y38/Y104*1000</f>
        <v>#DIV/0!</v>
      </c>
      <c r="Z84" s="50" t="e">
        <f>+Z38/Z104*1000</f>
        <v>#DIV/0!</v>
      </c>
      <c r="AA84" s="50" t="e">
        <f>+AA38/AA104*1000</f>
        <v>#DIV/0!</v>
      </c>
      <c r="AB84" s="50">
        <f>+AB38/AB104*1000</f>
        <v>0</v>
      </c>
    </row>
    <row r="85" spans="2:28" ht="13.9" customHeight="1" x14ac:dyDescent="0.2">
      <c r="B85" s="60" t="s">
        <v>64</v>
      </c>
      <c r="C85" s="7"/>
      <c r="F85" s="44">
        <f>+F39/F104*1000</f>
        <v>-0.12444001991040318</v>
      </c>
      <c r="G85" s="44">
        <f>+G39/G104*1000</f>
        <v>0.38247402045216078</v>
      </c>
      <c r="H85" s="57">
        <f>+H39/H104*1000</f>
        <v>0.3819709702062643</v>
      </c>
      <c r="I85" s="57">
        <f>+I39/I104*1000</f>
        <v>0.13166556945358787</v>
      </c>
      <c r="J85" s="57">
        <f>+J39/J104*1000</f>
        <v>0.19151786526526662</v>
      </c>
      <c r="L85" s="44">
        <f>+L39/L104*1000</f>
        <v>0.14412690085366364</v>
      </c>
      <c r="M85" s="44">
        <f>+M39/M104*1000</f>
        <v>-0.87323533692330091</v>
      </c>
      <c r="N85" s="57">
        <f>+N39/N104*1000</f>
        <v>7.5108907916478895E-2</v>
      </c>
      <c r="O85" s="57">
        <f>+O39/O104*1000</f>
        <v>0.15412678315055181</v>
      </c>
      <c r="P85" s="57">
        <f>+P39/P104*1000</f>
        <v>-4.9875734607226087E-2</v>
      </c>
      <c r="R85" s="44">
        <f>+R39/R104*1000</f>
        <v>0.39511011718966077</v>
      </c>
      <c r="S85" s="44">
        <f>+S39/S104*1000</f>
        <v>0</v>
      </c>
      <c r="T85" s="57">
        <f>+T39/T104*1000</f>
        <v>0.31828963879696065</v>
      </c>
      <c r="U85" s="57">
        <f>+U39/U104*1000</f>
        <v>0.47447708671068756</v>
      </c>
      <c r="V85" s="57">
        <f>+V39/V104*1000</f>
        <v>0.2978964341201043</v>
      </c>
      <c r="X85" s="44">
        <f>+X39/X104*1000</f>
        <v>0.21598583132946481</v>
      </c>
      <c r="Y85" s="44" t="e">
        <f>+Y39/Y104*1000</f>
        <v>#DIV/0!</v>
      </c>
      <c r="Z85" s="57" t="e">
        <f>+Z39/Z104*1000</f>
        <v>#DIV/0!</v>
      </c>
      <c r="AA85" s="57" t="e">
        <f>+AA39/AA104*1000</f>
        <v>#DIV/0!</v>
      </c>
      <c r="AB85" s="57">
        <f>+AB39/AB104*1000</f>
        <v>0.21598583132946481</v>
      </c>
    </row>
    <row r="86" spans="2:28" ht="3" customHeight="1" x14ac:dyDescent="0.2">
      <c r="B86" s="1"/>
      <c r="C86" s="7"/>
      <c r="F86" s="43"/>
      <c r="G86" s="43"/>
      <c r="H86" s="50"/>
      <c r="I86" s="50"/>
      <c r="J86" s="50"/>
      <c r="L86" s="43"/>
      <c r="M86" s="43"/>
      <c r="N86" s="50"/>
      <c r="O86" s="50"/>
      <c r="P86" s="50"/>
      <c r="R86" s="43"/>
      <c r="S86" s="43"/>
      <c r="T86" s="50"/>
      <c r="U86" s="50"/>
      <c r="V86" s="50"/>
      <c r="X86" s="43"/>
      <c r="Y86" s="43"/>
      <c r="Z86" s="50"/>
      <c r="AA86" s="50"/>
      <c r="AB86" s="50"/>
    </row>
    <row r="87" spans="2:28" ht="14.65" customHeight="1" x14ac:dyDescent="0.2">
      <c r="B87" s="1" t="s">
        <v>84</v>
      </c>
      <c r="C87" s="7"/>
      <c r="E87" s="32"/>
      <c r="F87" s="32">
        <f>+F77+F80+F81+F82+F83+F85+F84</f>
        <v>46.789447486311602</v>
      </c>
      <c r="G87" s="32">
        <f>+G77+G80+G81+G82+G83+G85+G84</f>
        <v>17.22133092034726</v>
      </c>
      <c r="H87" s="32">
        <f>+H77+H80+H81+H82+H83+H85+H84</f>
        <v>-3.819709702062656</v>
      </c>
      <c r="I87" s="32">
        <f>+I77+I80+I81+I82+I83+I85+I84</f>
        <v>35.150236998025015</v>
      </c>
      <c r="J87" s="32">
        <f>+J77+J80+J81+J82+J83+J85+J84</f>
        <v>23.875893869736561</v>
      </c>
      <c r="K87" s="32"/>
      <c r="L87" s="32">
        <f>+L77+L80+L81+L82+L83+L85+L84</f>
        <v>-2.7384111162196092</v>
      </c>
      <c r="M87" s="32">
        <f>+M77+M80+M81+M82+M83+M85+M84</f>
        <v>1.6209314510260526</v>
      </c>
      <c r="N87" s="32">
        <f>+N77+N80+N81+N82+N83+N85+N84</f>
        <v>36.277602523659304</v>
      </c>
      <c r="O87" s="32">
        <f>+O77+O80+O81+O82+O83+O85+O84</f>
        <v>3.155237613408417</v>
      </c>
      <c r="P87" s="32">
        <f>+P77+P80+P81+P82+P83+P85+P84</f>
        <v>12.87793952866433</v>
      </c>
      <c r="Q87" s="32"/>
      <c r="R87" s="32">
        <f>+R77+R80+R81+R82+R83+R85+R84</f>
        <v>12.801567796945019</v>
      </c>
      <c r="S87" s="32">
        <f>+S77+S80+S81+S82+S83+S85+S84</f>
        <v>19.382173206147822</v>
      </c>
      <c r="T87" s="32">
        <f>+T77+T80+T81+T82+T83+T85+T84</f>
        <v>5.9679307274430125</v>
      </c>
      <c r="U87" s="32">
        <f>+U77+U80+U81+U82+U83+U85+U84</f>
        <v>1.8138385196314786</v>
      </c>
      <c r="V87" s="32">
        <f>+V77+V80+V81+V82+V83+V85+V84</f>
        <v>9.9696006618861563</v>
      </c>
      <c r="X87" s="32">
        <f>+X77+X80+X81+X82+X83+X85+X84</f>
        <v>-54.716410603464411</v>
      </c>
      <c r="Y87" s="32" t="e">
        <f>+Y77+Y80+Y81+Y82+Y83+Y85+Y84</f>
        <v>#DIV/0!</v>
      </c>
      <c r="Z87" s="32" t="e">
        <f>+Z77+Z80+Z81+Z82+Z83+Z85+Z84</f>
        <v>#DIV/0!</v>
      </c>
      <c r="AA87" s="32" t="e">
        <f>+AA77+AA80+AA81+AA82+AA83+AA85+AA84</f>
        <v>#DIV/0!</v>
      </c>
      <c r="AB87" s="32">
        <f>+AB77+AB80+AB81+AB82+AB83+AB85+AB84</f>
        <v>-54.716410603464411</v>
      </c>
    </row>
    <row r="88" spans="2:28" ht="14.65" customHeight="1" x14ac:dyDescent="0.2">
      <c r="B88" s="37" t="s">
        <v>99</v>
      </c>
      <c r="C88" s="7"/>
      <c r="F88" s="43">
        <f>F41/(F104)*1000</f>
        <v>-9.3330014932802392</v>
      </c>
      <c r="G88" s="43">
        <f>G41/(G104)*1000</f>
        <v>-4.8446709257273701</v>
      </c>
      <c r="H88" s="50">
        <f>H41/(H104)*1000</f>
        <v>1.0185892538833714</v>
      </c>
      <c r="I88" s="50">
        <f>I41/(I104)*1000</f>
        <v>-10.401579986833443</v>
      </c>
      <c r="J88" s="50">
        <f>J41/(J104)*1000</f>
        <v>-5.8732145348015097</v>
      </c>
      <c r="L88" s="44">
        <f>L41/(L104)*1000</f>
        <v>1.2971421076829728</v>
      </c>
      <c r="M88" s="44">
        <f>M41/(M104)*1000</f>
        <v>-0.43661766846165045</v>
      </c>
      <c r="N88" s="57">
        <f>N41/(N104)*1000</f>
        <v>-10.365029292474087</v>
      </c>
      <c r="O88" s="57">
        <f>O41/(O104)*1000</f>
        <v>-0.61650713260220724</v>
      </c>
      <c r="P88" s="57">
        <f>P41/(P104)*1000</f>
        <v>-3.4913014225058263</v>
      </c>
      <c r="R88" s="44">
        <f>R41/(R104)*1000</f>
        <v>-3.714035101582811</v>
      </c>
      <c r="S88" s="44">
        <f>S41/(S104)*1000</f>
        <v>-5.6064137373154885</v>
      </c>
      <c r="T88" s="57">
        <f>T41/(T104)*1000</f>
        <v>-0.87529650669164183</v>
      </c>
      <c r="U88" s="57">
        <f>U41/(U104)*1000</f>
        <v>-0.86987465896959393</v>
      </c>
      <c r="V88" s="57">
        <f>V41/(V104)*1000</f>
        <v>-2.7605069561796332</v>
      </c>
      <c r="X88" s="44">
        <f>X41/(X104)*1000</f>
        <v>3.5277685783812585</v>
      </c>
      <c r="Y88" s="44" t="e">
        <f>Y41/(Y104)*1000</f>
        <v>#DIV/0!</v>
      </c>
      <c r="Z88" s="57" t="e">
        <f>Z41/(Z104)*1000</f>
        <v>#DIV/0!</v>
      </c>
      <c r="AA88" s="57" t="e">
        <f>AA41/(AA104)*1000</f>
        <v>#DIV/0!</v>
      </c>
      <c r="AB88" s="57">
        <f>AB41/(AB104)*1000</f>
        <v>3.5277685783812585</v>
      </c>
    </row>
    <row r="89" spans="2:28" ht="14.65" customHeight="1" thickBot="1" x14ac:dyDescent="0.25">
      <c r="B89" s="1" t="s">
        <v>86</v>
      </c>
      <c r="C89" s="29"/>
      <c r="D89" s="28"/>
      <c r="E89" s="32"/>
      <c r="F89" s="90">
        <f>SUM(F87:F88)</f>
        <v>37.456445993031366</v>
      </c>
      <c r="G89" s="90">
        <f>SUM(G87:G88)</f>
        <v>12.376659994619889</v>
      </c>
      <c r="H89" s="91">
        <f>SUM(H87:H88)</f>
        <v>-2.8011204481792848</v>
      </c>
      <c r="I89" s="91">
        <f>SUM(I87:I88)</f>
        <v>24.748657011191572</v>
      </c>
      <c r="J89" s="91">
        <f>SUM(J87:J88)</f>
        <v>18.002679334935053</v>
      </c>
      <c r="K89" s="50"/>
      <c r="L89" s="90">
        <f>SUM(L87:L88)</f>
        <v>-1.4412690085366364</v>
      </c>
      <c r="M89" s="90">
        <f>SUM(M87:M88)</f>
        <v>1.1843137825644021</v>
      </c>
      <c r="N89" s="91">
        <f>SUM(N87:N88)</f>
        <v>25.912573231185217</v>
      </c>
      <c r="O89" s="91">
        <f>SUM(O87:O88)</f>
        <v>2.5387304808062097</v>
      </c>
      <c r="P89" s="91">
        <f>SUM(P87:P88)-0.01</f>
        <v>9.376638106158504</v>
      </c>
      <c r="Q89" s="50"/>
      <c r="R89" s="90">
        <f>SUM(R87:R88)</f>
        <v>9.0875326953622082</v>
      </c>
      <c r="S89" s="90">
        <f>SUM(S87:S88)</f>
        <v>13.775759468832334</v>
      </c>
      <c r="T89" s="91">
        <f>SUM(T87:T88)</f>
        <v>5.0926342207513704</v>
      </c>
      <c r="U89" s="91">
        <f>SUM(U87:U88)</f>
        <v>0.94396386066188465</v>
      </c>
      <c r="V89" s="91">
        <f>SUM(V87:V88)</f>
        <v>7.2090937057065236</v>
      </c>
      <c r="X89" s="90">
        <f>SUM(X87:X88)</f>
        <v>-51.188642025083155</v>
      </c>
      <c r="Y89" s="90" t="e">
        <f>SUM(Y87:Y88)</f>
        <v>#DIV/0!</v>
      </c>
      <c r="Z89" s="91" t="e">
        <f>SUM(Z87:Z88)</f>
        <v>#DIV/0!</v>
      </c>
      <c r="AA89" s="91" t="e">
        <f>SUM(AA87:AA88)</f>
        <v>#DIV/0!</v>
      </c>
      <c r="AB89" s="91">
        <f>SUM(AB87:AB88)</f>
        <v>-51.188642025083155</v>
      </c>
    </row>
    <row r="90" spans="2:28" ht="3.75" customHeight="1" thickTop="1" x14ac:dyDescent="0.2">
      <c r="B90" s="1"/>
      <c r="C90" s="29"/>
      <c r="D90" s="28"/>
      <c r="F90" s="43"/>
      <c r="G90" s="43"/>
      <c r="H90" s="50"/>
      <c r="I90" s="50"/>
      <c r="J90" s="50"/>
      <c r="L90" s="43"/>
      <c r="M90" s="43"/>
      <c r="N90" s="50"/>
      <c r="O90" s="50"/>
      <c r="P90" s="50"/>
      <c r="R90" s="43"/>
      <c r="S90" s="43"/>
      <c r="T90" s="50"/>
      <c r="U90" s="50"/>
      <c r="V90" s="50"/>
      <c r="X90" s="43"/>
      <c r="Y90" s="43"/>
      <c r="Z90" s="50"/>
      <c r="AA90" s="50"/>
      <c r="AB90" s="50"/>
    </row>
    <row r="91" spans="2:28" x14ac:dyDescent="0.2">
      <c r="G91" s="42"/>
      <c r="H91" s="55"/>
      <c r="I91" s="55"/>
      <c r="J91" s="34"/>
      <c r="M91" s="42"/>
      <c r="N91" s="55"/>
      <c r="O91" s="55"/>
      <c r="P91" s="34"/>
      <c r="S91" s="42"/>
      <c r="T91" s="55"/>
      <c r="U91" s="55"/>
      <c r="V91" s="34"/>
      <c r="Y91" s="42"/>
      <c r="Z91" s="55"/>
      <c r="AA91" s="55"/>
      <c r="AB91" s="34"/>
    </row>
    <row r="92" spans="2:28" ht="13.5" thickBot="1" x14ac:dyDescent="0.25">
      <c r="B92" t="s">
        <v>52</v>
      </c>
      <c r="F92" s="92">
        <f>F49/(F104)*1000</f>
        <v>80.886012941762061</v>
      </c>
      <c r="G92" s="92">
        <f>G49/(G104)*1000</f>
        <v>48.95667461787658</v>
      </c>
      <c r="H92" s="92">
        <f>H49/(H104)*1000</f>
        <v>52.839317545199897</v>
      </c>
      <c r="I92" s="92">
        <f>I49/(I104)*1000</f>
        <v>57.142857142857139</v>
      </c>
      <c r="J92" s="92">
        <f>J49/(J104)*1000</f>
        <v>60.104690049082841</v>
      </c>
      <c r="L92" s="92">
        <f>L49/(L104)*1000</f>
        <v>60.100917655977732</v>
      </c>
      <c r="M92" s="92">
        <f>M49/(M104)*1000</f>
        <v>59.088924465143357</v>
      </c>
      <c r="N92" s="92">
        <f>N49/(N104)*1000</f>
        <v>64.067898452756495</v>
      </c>
      <c r="O92" s="92">
        <f>O49/(O104)*1000</f>
        <v>63.808488224328457</v>
      </c>
      <c r="P92" s="92">
        <f>P49/(P104)*1000</f>
        <v>62.44441972824707</v>
      </c>
      <c r="R92" s="92">
        <f>R49/(R104)*1000</f>
        <v>63.059574703469856</v>
      </c>
      <c r="S92" s="92">
        <f>S49/(S104)*1000</f>
        <v>57.585878244711942</v>
      </c>
      <c r="T92" s="92">
        <f>T49/(T104)*1000</f>
        <v>57.61042462224988</v>
      </c>
      <c r="U92" s="92">
        <f>U49/(U104)*1000</f>
        <v>56.146455260764697</v>
      </c>
      <c r="V92" s="92">
        <f>V49/(V104)*1000</f>
        <v>58.606158472561852</v>
      </c>
      <c r="X92" s="92">
        <f>X49/(X104)*1000</f>
        <v>61.123990266238543</v>
      </c>
      <c r="Y92" s="92" t="e">
        <f>Y49/(Y104)*1000</f>
        <v>#DIV/0!</v>
      </c>
      <c r="Z92" s="92" t="e">
        <f>Z49/(Z104)*1000</f>
        <v>#DIV/0!</v>
      </c>
      <c r="AA92" s="92" t="e">
        <f>AA49/(AA104)*1000</f>
        <v>#DIV/0!</v>
      </c>
      <c r="AB92" s="92">
        <f>AB49/(AB104)*1000</f>
        <v>61.123990266238543</v>
      </c>
    </row>
    <row r="93" spans="2:28" ht="13.5" thickTop="1" x14ac:dyDescent="0.2">
      <c r="G93" s="23"/>
      <c r="H93" s="55"/>
      <c r="I93" s="55"/>
      <c r="J93" s="34"/>
      <c r="M93" s="23"/>
      <c r="N93" s="55"/>
      <c r="O93" s="55"/>
      <c r="P93" s="34"/>
      <c r="S93" s="23"/>
      <c r="T93" s="55"/>
      <c r="U93" s="55"/>
      <c r="V93" s="34"/>
      <c r="Y93" s="23"/>
      <c r="Z93" s="55"/>
      <c r="AA93" s="55"/>
      <c r="AB93" s="34"/>
    </row>
    <row r="95" spans="2:28" hidden="1" outlineLevel="1" x14ac:dyDescent="0.2">
      <c r="B95" s="72"/>
    </row>
    <row r="96" spans="2:28" ht="6" hidden="1" customHeight="1" outlineLevel="1" x14ac:dyDescent="0.2">
      <c r="B96" s="72"/>
    </row>
    <row r="97" spans="1:28" hidden="1" outlineLevel="1" x14ac:dyDescent="0.2">
      <c r="B97" s="72"/>
    </row>
    <row r="98" spans="1:28" hidden="1" outlineLevel="1" x14ac:dyDescent="0.2">
      <c r="B98" s="72"/>
    </row>
    <row r="99" spans="1:28" ht="9" hidden="1" customHeight="1" outlineLevel="1" x14ac:dyDescent="0.2">
      <c r="B99" s="72"/>
    </row>
    <row r="100" spans="1:28" hidden="1" outlineLevel="1" x14ac:dyDescent="0.2">
      <c r="B100" s="72"/>
    </row>
    <row r="101" spans="1:28" ht="15" hidden="1" outlineLevel="1" x14ac:dyDescent="0.2">
      <c r="B101" s="73"/>
    </row>
    <row r="102" spans="1:28" ht="15" hidden="1" outlineLevel="1" x14ac:dyDescent="0.2">
      <c r="B102" s="73"/>
    </row>
    <row r="103" spans="1:28" hidden="1" outlineLevel="1" x14ac:dyDescent="0.2">
      <c r="B103" s="34"/>
    </row>
    <row r="104" spans="1:28" s="34" customFormat="1" hidden="1" outlineLevel="1" x14ac:dyDescent="0.2">
      <c r="B104" s="34" t="s">
        <v>43</v>
      </c>
      <c r="F104" s="75">
        <v>8036</v>
      </c>
      <c r="G104" s="75">
        <v>7843.67</v>
      </c>
      <c r="H104" s="75">
        <v>7854</v>
      </c>
      <c r="I104" s="75">
        <v>7595</v>
      </c>
      <c r="J104" s="84">
        <f>SUM(F104:I104)</f>
        <v>31328.67</v>
      </c>
      <c r="L104" s="75">
        <v>6938.33</v>
      </c>
      <c r="M104" s="75">
        <v>6871</v>
      </c>
      <c r="N104" s="75">
        <v>13314</v>
      </c>
      <c r="O104" s="75">
        <v>12976.33</v>
      </c>
      <c r="P104" s="84">
        <f>SUM(L104:O104)</f>
        <v>40099.660000000003</v>
      </c>
      <c r="R104" s="75">
        <v>12654.7</v>
      </c>
      <c r="S104" s="75">
        <v>12485.7</v>
      </c>
      <c r="T104" s="88">
        <v>12567.17</v>
      </c>
      <c r="U104" s="75">
        <v>12645.5</v>
      </c>
      <c r="V104" s="84">
        <f>SUM(R104:U104)</f>
        <v>50353.07</v>
      </c>
      <c r="X104" s="75">
        <v>13889.8</v>
      </c>
      <c r="Y104" s="75">
        <v>0</v>
      </c>
      <c r="Z104" s="88">
        <v>0</v>
      </c>
      <c r="AA104" s="75">
        <v>0</v>
      </c>
      <c r="AB104" s="84">
        <f>SUM(X104:AA104)</f>
        <v>13889.8</v>
      </c>
    </row>
    <row r="105" spans="1:28" s="34" customFormat="1" ht="12" hidden="1" customHeight="1" outlineLevel="1" x14ac:dyDescent="0.2">
      <c r="D105" s="76"/>
    </row>
    <row r="106" spans="1:28" collapsed="1" x14ac:dyDescent="0.2">
      <c r="A106" s="34"/>
      <c r="B106" s="34"/>
      <c r="C106" s="34"/>
      <c r="D106" s="34"/>
    </row>
    <row r="107" spans="1:28" x14ac:dyDescent="0.2">
      <c r="A107" s="34"/>
      <c r="B107" s="34"/>
      <c r="C107" s="34"/>
      <c r="D107" s="34"/>
    </row>
    <row r="108" spans="1:28" x14ac:dyDescent="0.2">
      <c r="A108" s="34"/>
      <c r="B108" s="34"/>
      <c r="C108" s="34"/>
      <c r="D108" s="34"/>
    </row>
    <row r="109" spans="1:28" x14ac:dyDescent="0.2">
      <c r="A109" s="34"/>
      <c r="B109" s="34"/>
      <c r="C109" s="34"/>
      <c r="D109" s="34"/>
    </row>
    <row r="110" spans="1:28" x14ac:dyDescent="0.2">
      <c r="A110" s="34"/>
      <c r="B110" s="34"/>
      <c r="C110" s="34"/>
      <c r="D110" s="34"/>
    </row>
    <row r="111" spans="1:28" x14ac:dyDescent="0.2">
      <c r="A111" s="34"/>
      <c r="B111" s="34"/>
      <c r="C111" s="34"/>
      <c r="D111" s="34"/>
    </row>
    <row r="112" spans="1:28" x14ac:dyDescent="0.2">
      <c r="A112" s="34"/>
      <c r="B112" s="34"/>
      <c r="C112" s="34"/>
      <c r="D112" s="34"/>
    </row>
    <row r="113" spans="1:4" x14ac:dyDescent="0.2">
      <c r="A113" s="34"/>
      <c r="B113" s="34"/>
      <c r="C113" s="34"/>
      <c r="D113" s="34"/>
    </row>
  </sheetData>
  <pageMargins left="0.5" right="0.5" top="0.5" bottom="0.3" header="0" footer="0"/>
  <pageSetup scale="46" orientation="landscape" r:id="rId1"/>
  <ignoredErrors>
    <ignoredError sqref="J29 J40 P29 P40 I55 O55 H60 E74:N77 V29 V4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N34"/>
  <sheetViews>
    <sheetView showGridLines="0" workbookViewId="0">
      <selection activeCell="AJ7" sqref="AJ7"/>
    </sheetView>
  </sheetViews>
  <sheetFormatPr defaultRowHeight="12.75" outlineLevelCol="1" x14ac:dyDescent="0.2"/>
  <cols>
    <col min="1" max="1" width="4" customWidth="1"/>
    <col min="2" max="2" width="4.28515625" customWidth="1"/>
    <col min="3" max="3" width="25.42578125" customWidth="1"/>
    <col min="4" max="4" width="2" customWidth="1"/>
    <col min="5" max="5" width="2.7109375" customWidth="1"/>
    <col min="6" max="10" width="0" hidden="1" customWidth="1"/>
    <col min="11" max="11" width="2.7109375" hidden="1" customWidth="1"/>
    <col min="12" max="16" width="0" hidden="1" customWidth="1"/>
    <col min="17" max="17" width="2.7109375" customWidth="1"/>
    <col min="18" max="22" width="0" hidden="1" customWidth="1"/>
    <col min="23" max="23" width="2.7109375" hidden="1" customWidth="1"/>
    <col min="29" max="29" width="2.85546875" customWidth="1"/>
    <col min="37" max="39" width="9.140625" hidden="1" customWidth="1" outlineLevel="1"/>
    <col min="40" max="40" width="8.85546875" collapsed="1"/>
  </cols>
  <sheetData>
    <row r="1" spans="1:40" x14ac:dyDescent="0.2">
      <c r="A1" t="s">
        <v>19</v>
      </c>
    </row>
    <row r="2" spans="1:40" ht="18" x14ac:dyDescent="0.25">
      <c r="B2" s="22" t="s">
        <v>0</v>
      </c>
    </row>
    <row r="4" spans="1:40" ht="15.75" x14ac:dyDescent="0.25">
      <c r="B4" s="85" t="s">
        <v>73</v>
      </c>
      <c r="E4" s="34"/>
    </row>
    <row r="5" spans="1:40" s="11" customFormat="1" ht="16.5" thickBot="1" x14ac:dyDescent="0.3">
      <c r="B5" s="24" t="s">
        <v>35</v>
      </c>
      <c r="C5" s="25"/>
      <c r="D5" s="74"/>
      <c r="E5" s="46"/>
      <c r="F5" s="26"/>
      <c r="G5" s="26"/>
      <c r="H5" s="26"/>
      <c r="I5" s="26"/>
      <c r="J5" s="26"/>
      <c r="L5" s="26"/>
      <c r="M5" s="26"/>
      <c r="N5" s="26"/>
      <c r="O5" s="26"/>
      <c r="P5" s="26"/>
      <c r="R5" s="26"/>
      <c r="S5" s="26"/>
      <c r="T5" s="26"/>
      <c r="U5" s="26"/>
      <c r="V5" s="26"/>
      <c r="X5" s="26"/>
      <c r="Y5" s="26"/>
      <c r="Z5" s="26"/>
      <c r="AA5" s="26"/>
      <c r="AB5" s="26"/>
      <c r="AD5" s="26"/>
      <c r="AE5" s="26"/>
      <c r="AF5" s="26"/>
      <c r="AG5" s="26"/>
      <c r="AH5" s="26"/>
      <c r="AJ5" s="26"/>
      <c r="AK5" s="26"/>
      <c r="AL5" s="26"/>
      <c r="AM5" s="26"/>
      <c r="AN5" s="26"/>
    </row>
    <row r="6" spans="1:40" s="11" customFormat="1" ht="6" customHeight="1" thickTop="1" x14ac:dyDescent="0.2">
      <c r="A6" s="12"/>
      <c r="B6"/>
      <c r="C6" s="13"/>
      <c r="D6" s="14"/>
      <c r="E6" s="46"/>
      <c r="AD6"/>
      <c r="AE6"/>
      <c r="AF6"/>
      <c r="AG6"/>
      <c r="AH6"/>
      <c r="AJ6"/>
      <c r="AK6"/>
      <c r="AL6"/>
      <c r="AM6"/>
      <c r="AN6"/>
    </row>
    <row r="7" spans="1:40" s="11" customFormat="1" x14ac:dyDescent="0.2">
      <c r="A7" s="12"/>
      <c r="B7"/>
      <c r="C7" s="13"/>
      <c r="D7" s="27"/>
      <c r="E7" s="46"/>
      <c r="F7" s="31" t="s">
        <v>38</v>
      </c>
      <c r="G7" s="31" t="s">
        <v>39</v>
      </c>
      <c r="H7" s="31" t="s">
        <v>40</v>
      </c>
      <c r="I7" s="31" t="s">
        <v>41</v>
      </c>
      <c r="J7" s="31" t="s">
        <v>1</v>
      </c>
      <c r="L7" s="31" t="s">
        <v>53</v>
      </c>
      <c r="M7" s="31" t="s">
        <v>54</v>
      </c>
      <c r="N7" s="31" t="s">
        <v>55</v>
      </c>
      <c r="O7" s="31" t="s">
        <v>56</v>
      </c>
      <c r="P7" s="31" t="s">
        <v>1</v>
      </c>
      <c r="R7" s="31" t="s">
        <v>58</v>
      </c>
      <c r="S7" s="31" t="s">
        <v>59</v>
      </c>
      <c r="T7" s="31" t="s">
        <v>60</v>
      </c>
      <c r="U7" s="31" t="s">
        <v>61</v>
      </c>
      <c r="V7" s="31" t="s">
        <v>1</v>
      </c>
      <c r="X7" s="31" t="s">
        <v>65</v>
      </c>
      <c r="Y7" s="31" t="s">
        <v>66</v>
      </c>
      <c r="Z7" s="31" t="s">
        <v>67</v>
      </c>
      <c r="AA7" s="31" t="s">
        <v>68</v>
      </c>
      <c r="AB7" s="31" t="s">
        <v>1</v>
      </c>
      <c r="AD7" s="31" t="s">
        <v>78</v>
      </c>
      <c r="AE7" s="31" t="s">
        <v>80</v>
      </c>
      <c r="AF7" s="31" t="s">
        <v>79</v>
      </c>
      <c r="AG7" s="31" t="s">
        <v>81</v>
      </c>
      <c r="AH7" s="31" t="s">
        <v>1</v>
      </c>
      <c r="AJ7" s="93" t="s">
        <v>100</v>
      </c>
      <c r="AK7" s="31" t="s">
        <v>102</v>
      </c>
      <c r="AL7" s="31" t="s">
        <v>103</v>
      </c>
      <c r="AM7" s="31" t="s">
        <v>104</v>
      </c>
      <c r="AN7" s="31" t="s">
        <v>1</v>
      </c>
    </row>
    <row r="8" spans="1:40" s="11" customFormat="1" x14ac:dyDescent="0.2">
      <c r="B8" s="35" t="s">
        <v>7</v>
      </c>
      <c r="C8" s="15"/>
      <c r="D8"/>
      <c r="E8" s="46"/>
      <c r="AD8"/>
      <c r="AE8"/>
      <c r="AF8"/>
      <c r="AG8"/>
      <c r="AH8"/>
      <c r="AJ8"/>
      <c r="AK8"/>
      <c r="AL8"/>
      <c r="AM8"/>
      <c r="AN8"/>
    </row>
    <row r="9" spans="1:40" s="11" customFormat="1" x14ac:dyDescent="0.2">
      <c r="B9" s="5" t="s">
        <v>10</v>
      </c>
      <c r="C9" s="15"/>
      <c r="D9" s="20"/>
      <c r="E9" s="63"/>
      <c r="F9" s="16">
        <v>38</v>
      </c>
      <c r="G9" s="63">
        <v>39</v>
      </c>
      <c r="H9" s="63">
        <v>40</v>
      </c>
      <c r="I9" s="63">
        <v>40</v>
      </c>
      <c r="J9" s="63">
        <v>39</v>
      </c>
      <c r="L9" s="16">
        <v>38</v>
      </c>
      <c r="M9" s="63">
        <v>38</v>
      </c>
      <c r="N9" s="63">
        <v>36</v>
      </c>
      <c r="O9" s="63">
        <v>36</v>
      </c>
      <c r="P9" s="63">
        <v>37</v>
      </c>
      <c r="R9" s="16">
        <v>35</v>
      </c>
      <c r="S9" s="63">
        <v>34</v>
      </c>
      <c r="T9" s="63">
        <v>33</v>
      </c>
      <c r="U9" s="63">
        <v>32</v>
      </c>
      <c r="V9" s="63">
        <v>33</v>
      </c>
      <c r="X9" s="16">
        <v>30</v>
      </c>
      <c r="Y9" s="63">
        <v>30</v>
      </c>
      <c r="Z9" s="63">
        <v>90</v>
      </c>
      <c r="AA9" s="63">
        <v>86</v>
      </c>
      <c r="AB9" s="63">
        <v>58</v>
      </c>
      <c r="AD9" s="87">
        <v>84</v>
      </c>
      <c r="AE9" s="87">
        <v>83</v>
      </c>
      <c r="AF9" s="87">
        <v>81</v>
      </c>
      <c r="AG9" s="87">
        <v>82</v>
      </c>
      <c r="AH9" s="87">
        <v>83</v>
      </c>
      <c r="AJ9" s="87">
        <v>96</v>
      </c>
      <c r="AK9" s="87"/>
      <c r="AL9" s="87"/>
      <c r="AM9" s="87"/>
      <c r="AN9" s="87">
        <v>83</v>
      </c>
    </row>
    <row r="10" spans="1:40" s="11" customFormat="1" x14ac:dyDescent="0.2">
      <c r="B10" s="5" t="s">
        <v>11</v>
      </c>
      <c r="C10" s="15"/>
      <c r="D10" s="20"/>
      <c r="E10" s="46"/>
      <c r="F10" s="16">
        <v>20</v>
      </c>
      <c r="G10" s="63">
        <v>19</v>
      </c>
      <c r="H10" s="63">
        <v>19</v>
      </c>
      <c r="I10" s="63">
        <v>18</v>
      </c>
      <c r="J10" s="63">
        <v>19</v>
      </c>
      <c r="L10" s="16">
        <v>18</v>
      </c>
      <c r="M10" s="63">
        <v>16</v>
      </c>
      <c r="N10" s="63">
        <v>19</v>
      </c>
      <c r="O10" s="63">
        <v>19</v>
      </c>
      <c r="P10" s="63">
        <v>18</v>
      </c>
      <c r="R10" s="16">
        <v>20</v>
      </c>
      <c r="S10" s="63">
        <v>19</v>
      </c>
      <c r="T10" s="63">
        <v>18</v>
      </c>
      <c r="U10" s="63">
        <v>18</v>
      </c>
      <c r="V10" s="63">
        <v>19</v>
      </c>
      <c r="X10" s="16">
        <v>18</v>
      </c>
      <c r="Y10" s="63">
        <v>17</v>
      </c>
      <c r="Z10" s="63">
        <v>17</v>
      </c>
      <c r="AA10" s="63">
        <v>17</v>
      </c>
      <c r="AB10" s="63">
        <v>17</v>
      </c>
      <c r="AD10" s="87">
        <v>18</v>
      </c>
      <c r="AE10" s="87">
        <v>17</v>
      </c>
      <c r="AF10" s="87">
        <v>17</v>
      </c>
      <c r="AG10" s="87">
        <v>17</v>
      </c>
      <c r="AH10" s="87">
        <v>17</v>
      </c>
      <c r="AJ10" s="87">
        <v>17</v>
      </c>
      <c r="AK10" s="87"/>
      <c r="AL10" s="87"/>
      <c r="AM10" s="87"/>
      <c r="AN10" s="87">
        <v>17</v>
      </c>
    </row>
    <row r="11" spans="1:40" s="11" customFormat="1" hidden="1" x14ac:dyDescent="0.2">
      <c r="B11" s="5" t="s">
        <v>12</v>
      </c>
      <c r="C11" s="15"/>
      <c r="D11" s="20"/>
      <c r="E11" s="46"/>
      <c r="F11" s="16">
        <v>2</v>
      </c>
      <c r="G11" s="63">
        <v>3</v>
      </c>
      <c r="H11" s="63">
        <v>3</v>
      </c>
      <c r="I11" s="63">
        <v>1</v>
      </c>
      <c r="J11" s="63">
        <v>2</v>
      </c>
      <c r="L11" s="16">
        <v>0</v>
      </c>
      <c r="M11" s="63">
        <v>0</v>
      </c>
      <c r="N11" s="63">
        <v>0</v>
      </c>
      <c r="O11" s="63">
        <v>0</v>
      </c>
      <c r="P11" s="63">
        <v>0</v>
      </c>
      <c r="R11" s="16">
        <v>0</v>
      </c>
      <c r="S11" s="63">
        <v>0</v>
      </c>
      <c r="T11" s="63">
        <v>0</v>
      </c>
      <c r="U11" s="63">
        <v>0</v>
      </c>
      <c r="V11" s="63">
        <v>0</v>
      </c>
      <c r="X11" s="16">
        <v>0</v>
      </c>
      <c r="Y11" s="63">
        <v>0</v>
      </c>
      <c r="Z11" s="63">
        <v>0</v>
      </c>
      <c r="AA11" s="63">
        <v>0</v>
      </c>
      <c r="AB11" s="63">
        <v>0</v>
      </c>
      <c r="AD11" s="87"/>
      <c r="AE11" s="87">
        <v>0</v>
      </c>
      <c r="AF11" s="87">
        <v>0</v>
      </c>
      <c r="AG11" s="87">
        <v>0</v>
      </c>
      <c r="AH11" s="87">
        <v>0</v>
      </c>
      <c r="AJ11" s="87"/>
      <c r="AK11" s="87"/>
      <c r="AL11" s="87"/>
      <c r="AM11" s="87"/>
      <c r="AN11" s="87">
        <v>0</v>
      </c>
    </row>
    <row r="12" spans="1:40" s="11" customFormat="1" x14ac:dyDescent="0.2">
      <c r="B12" s="5" t="s">
        <v>96</v>
      </c>
      <c r="C12" s="15"/>
      <c r="D12" s="20"/>
      <c r="E12" s="46"/>
      <c r="F12" s="16"/>
      <c r="G12" s="63"/>
      <c r="H12" s="63"/>
      <c r="I12" s="63"/>
      <c r="J12" s="63"/>
      <c r="L12" s="16"/>
      <c r="M12" s="63"/>
      <c r="N12" s="63"/>
      <c r="O12" s="63"/>
      <c r="P12" s="63"/>
      <c r="R12" s="16"/>
      <c r="S12" s="63"/>
      <c r="T12" s="63"/>
      <c r="U12" s="63"/>
      <c r="V12" s="63"/>
      <c r="X12" s="16">
        <v>0</v>
      </c>
      <c r="Y12" s="63">
        <v>0</v>
      </c>
      <c r="Z12" s="63">
        <v>0</v>
      </c>
      <c r="AA12" s="63">
        <v>0</v>
      </c>
      <c r="AB12" s="63">
        <v>0</v>
      </c>
      <c r="AD12" s="87">
        <v>0</v>
      </c>
      <c r="AE12" s="87">
        <v>0</v>
      </c>
      <c r="AF12" s="87">
        <v>0</v>
      </c>
      <c r="AG12" s="87">
        <v>1</v>
      </c>
      <c r="AH12" s="87">
        <v>0</v>
      </c>
      <c r="AJ12" s="87">
        <v>3</v>
      </c>
      <c r="AK12" s="87"/>
      <c r="AL12" s="87"/>
      <c r="AM12" s="87"/>
      <c r="AN12" s="87">
        <v>0</v>
      </c>
    </row>
    <row r="13" spans="1:40" s="11" customFormat="1" x14ac:dyDescent="0.2">
      <c r="B13" s="5" t="s">
        <v>76</v>
      </c>
      <c r="C13" s="15"/>
      <c r="D13" s="20"/>
      <c r="E13" s="46"/>
      <c r="F13" s="16"/>
      <c r="G13" s="63"/>
      <c r="H13" s="63"/>
      <c r="I13" s="63"/>
      <c r="J13" s="63"/>
      <c r="L13" s="16"/>
      <c r="M13" s="63"/>
      <c r="N13" s="63"/>
      <c r="O13" s="63"/>
      <c r="P13" s="63"/>
      <c r="R13" s="16">
        <v>0</v>
      </c>
      <c r="S13" s="63">
        <v>0</v>
      </c>
      <c r="T13" s="63">
        <v>0</v>
      </c>
      <c r="U13" s="63">
        <v>0</v>
      </c>
      <c r="V13" s="63">
        <v>0</v>
      </c>
      <c r="X13" s="16">
        <v>0</v>
      </c>
      <c r="Y13" s="63">
        <v>0</v>
      </c>
      <c r="Z13" s="63">
        <v>6</v>
      </c>
      <c r="AA13" s="63">
        <f>6+3</f>
        <v>9</v>
      </c>
      <c r="AB13" s="63">
        <f>3+2</f>
        <v>5</v>
      </c>
      <c r="AD13" s="87">
        <v>9</v>
      </c>
      <c r="AE13" s="87">
        <v>9</v>
      </c>
      <c r="AF13" s="87">
        <v>9</v>
      </c>
      <c r="AG13" s="87">
        <v>9</v>
      </c>
      <c r="AH13" s="87">
        <v>9</v>
      </c>
      <c r="AJ13" s="87">
        <v>8</v>
      </c>
      <c r="AK13" s="87"/>
      <c r="AL13" s="87"/>
      <c r="AM13" s="87"/>
      <c r="AN13" s="87">
        <v>9</v>
      </c>
    </row>
    <row r="14" spans="1:40" s="11" customFormat="1" x14ac:dyDescent="0.2">
      <c r="B14" s="5" t="s">
        <v>14</v>
      </c>
      <c r="C14" s="15"/>
      <c r="D14" s="20"/>
      <c r="E14" s="46"/>
      <c r="F14" s="17">
        <f>SUM(F9:F11)</f>
        <v>60</v>
      </c>
      <c r="G14" s="17">
        <f>SUM(G9:G11)</f>
        <v>61</v>
      </c>
      <c r="H14" s="66">
        <f>SUM(H9:H11)</f>
        <v>62</v>
      </c>
      <c r="I14" s="66">
        <f>SUM(I9:I11)</f>
        <v>59</v>
      </c>
      <c r="J14" s="66">
        <f>SUM(J9:J11)</f>
        <v>60</v>
      </c>
      <c r="L14" s="17">
        <f>SUM(L9:L11)</f>
        <v>56</v>
      </c>
      <c r="M14" s="17">
        <f>SUM(M9:M11)</f>
        <v>54</v>
      </c>
      <c r="N14" s="66">
        <f>SUM(N9:N11)</f>
        <v>55</v>
      </c>
      <c r="O14" s="66">
        <f>SUM(O9:O11)</f>
        <v>55</v>
      </c>
      <c r="P14" s="66">
        <f>SUM(P9:P11)</f>
        <v>55</v>
      </c>
      <c r="R14" s="17">
        <f>SUM(R9:R13)</f>
        <v>55</v>
      </c>
      <c r="S14" s="17">
        <f>SUM(S9:S13)</f>
        <v>53</v>
      </c>
      <c r="T14" s="66">
        <f>SUM(T9:T13)</f>
        <v>51</v>
      </c>
      <c r="U14" s="66">
        <f>SUM(U9:U13)</f>
        <v>50</v>
      </c>
      <c r="V14" s="66">
        <f>SUM(V9:V13)</f>
        <v>52</v>
      </c>
      <c r="X14" s="17">
        <f>SUM(X9:X13)</f>
        <v>48</v>
      </c>
      <c r="Y14" s="17">
        <f>SUM(Y9:Y13)</f>
        <v>47</v>
      </c>
      <c r="Z14" s="66">
        <f>SUM(Z9:Z13)</f>
        <v>113</v>
      </c>
      <c r="AA14" s="66">
        <f>SUM(AA9:AA13)</f>
        <v>112</v>
      </c>
      <c r="AB14" s="66">
        <f>SUM(AB9:AB13)</f>
        <v>80</v>
      </c>
      <c r="AD14" s="19">
        <f>SUM(AD9:AD13)</f>
        <v>111</v>
      </c>
      <c r="AE14" s="19">
        <f>SUM(AE9:AE13)</f>
        <v>109</v>
      </c>
      <c r="AF14" s="19">
        <f>SUM(AF9:AF13)</f>
        <v>107</v>
      </c>
      <c r="AG14" s="19">
        <f>SUM(AG9:AG13)</f>
        <v>109</v>
      </c>
      <c r="AH14" s="19">
        <f>SUM(AH9:AH13)</f>
        <v>109</v>
      </c>
      <c r="AJ14" s="19">
        <f>SUM(AJ9:AJ13)</f>
        <v>124</v>
      </c>
      <c r="AK14" s="19">
        <f>SUM(AK9:AK13)</f>
        <v>0</v>
      </c>
      <c r="AL14" s="19">
        <f>SUM(AL9:AL13)</f>
        <v>0</v>
      </c>
      <c r="AM14" s="19">
        <f>SUM(AM9:AM13)</f>
        <v>0</v>
      </c>
      <c r="AN14" s="19">
        <f>SUM(AN9:AN13)</f>
        <v>109</v>
      </c>
    </row>
    <row r="15" spans="1:40" s="11" customFormat="1" x14ac:dyDescent="0.2">
      <c r="B15" s="18"/>
      <c r="C15" s="7"/>
      <c r="D15" s="20"/>
      <c r="E15" s="46"/>
      <c r="F15" s="30"/>
      <c r="G15" s="30"/>
      <c r="H15" s="67"/>
      <c r="I15" s="67"/>
      <c r="J15" s="67"/>
      <c r="L15" s="30"/>
      <c r="M15" s="30"/>
      <c r="N15" s="67"/>
      <c r="O15" s="67"/>
      <c r="P15" s="67"/>
      <c r="R15" s="30"/>
      <c r="S15" s="30"/>
      <c r="T15" s="67"/>
      <c r="U15" s="67"/>
      <c r="V15" s="67"/>
      <c r="X15" s="30"/>
      <c r="Y15" s="30"/>
      <c r="Z15" s="67"/>
      <c r="AA15" s="67"/>
      <c r="AB15" s="67"/>
      <c r="AD15" s="20"/>
      <c r="AE15" s="20"/>
      <c r="AF15" s="20"/>
      <c r="AG15" s="20"/>
      <c r="AH15" s="20"/>
      <c r="AJ15" s="20"/>
      <c r="AK15" s="20"/>
      <c r="AL15" s="20"/>
      <c r="AM15" s="20"/>
      <c r="AN15" s="20"/>
    </row>
    <row r="16" spans="1:40" s="11" customFormat="1" x14ac:dyDescent="0.2">
      <c r="B16" s="35" t="s">
        <v>8</v>
      </c>
      <c r="C16" s="15"/>
      <c r="D16" s="20"/>
      <c r="E16" s="46"/>
      <c r="F16" s="30"/>
      <c r="G16" s="30"/>
      <c r="H16" s="67"/>
      <c r="I16" s="67"/>
      <c r="J16" s="67"/>
      <c r="L16" s="30"/>
      <c r="M16" s="30"/>
      <c r="N16" s="67"/>
      <c r="O16" s="67"/>
      <c r="P16" s="67"/>
      <c r="R16" s="30"/>
      <c r="S16" s="30"/>
      <c r="T16" s="67"/>
      <c r="U16" s="67"/>
      <c r="V16" s="67"/>
      <c r="X16" s="30"/>
      <c r="Y16" s="30"/>
      <c r="Z16" s="67"/>
      <c r="AA16" s="67"/>
      <c r="AB16" s="67"/>
      <c r="AD16" s="20"/>
      <c r="AE16" s="20"/>
      <c r="AF16" s="20"/>
      <c r="AG16" s="20"/>
      <c r="AH16" s="20"/>
      <c r="AJ16" s="20"/>
      <c r="AK16" s="20"/>
      <c r="AL16" s="20"/>
      <c r="AM16" s="20"/>
      <c r="AN16" s="20"/>
    </row>
    <row r="17" spans="2:40" s="11" customFormat="1" x14ac:dyDescent="0.2">
      <c r="B17" s="5" t="s">
        <v>10</v>
      </c>
      <c r="C17" s="15"/>
      <c r="D17" s="20"/>
      <c r="E17" s="46"/>
      <c r="F17" s="16">
        <v>12</v>
      </c>
      <c r="G17" s="16">
        <v>13</v>
      </c>
      <c r="H17" s="63">
        <v>13</v>
      </c>
      <c r="I17" s="63">
        <v>12</v>
      </c>
      <c r="J17" s="63">
        <v>13</v>
      </c>
      <c r="L17" s="16">
        <v>9</v>
      </c>
      <c r="M17" s="16">
        <v>12</v>
      </c>
      <c r="N17" s="63">
        <v>12</v>
      </c>
      <c r="O17" s="63">
        <v>11</v>
      </c>
      <c r="P17" s="63">
        <v>11</v>
      </c>
      <c r="R17" s="16">
        <v>11</v>
      </c>
      <c r="S17" s="16">
        <v>11</v>
      </c>
      <c r="T17" s="63">
        <v>11</v>
      </c>
      <c r="U17" s="63">
        <v>11</v>
      </c>
      <c r="V17" s="63">
        <v>11</v>
      </c>
      <c r="X17" s="16">
        <v>11</v>
      </c>
      <c r="Y17" s="16">
        <v>10</v>
      </c>
      <c r="Z17" s="63">
        <v>11</v>
      </c>
      <c r="AA17" s="63">
        <v>10</v>
      </c>
      <c r="AB17" s="63">
        <v>10</v>
      </c>
      <c r="AD17" s="87">
        <v>10</v>
      </c>
      <c r="AE17" s="87">
        <v>10</v>
      </c>
      <c r="AF17" s="87">
        <v>10</v>
      </c>
      <c r="AG17" s="87">
        <v>9</v>
      </c>
      <c r="AH17" s="87">
        <v>10</v>
      </c>
      <c r="AJ17" s="87">
        <v>10</v>
      </c>
      <c r="AK17" s="87"/>
      <c r="AL17" s="87"/>
      <c r="AM17" s="87"/>
      <c r="AN17" s="87">
        <v>10</v>
      </c>
    </row>
    <row r="18" spans="2:40" s="11" customFormat="1" x14ac:dyDescent="0.2">
      <c r="B18" s="5" t="s">
        <v>14</v>
      </c>
      <c r="C18" s="15"/>
      <c r="D18" s="20"/>
      <c r="E18" s="46"/>
      <c r="F18" s="19">
        <f>SUM(F17:F17)</f>
        <v>12</v>
      </c>
      <c r="G18" s="19">
        <f>SUM(G17:G17)</f>
        <v>13</v>
      </c>
      <c r="H18" s="68">
        <f>SUM(H17:H17)</f>
        <v>13</v>
      </c>
      <c r="I18" s="68">
        <f>SUM(I17:I17)</f>
        <v>12</v>
      </c>
      <c r="J18" s="68">
        <f>SUM(J17:J17)</f>
        <v>13</v>
      </c>
      <c r="L18" s="19">
        <f>SUM(L17:L17)</f>
        <v>9</v>
      </c>
      <c r="M18" s="19">
        <f>SUM(M17:M17)</f>
        <v>12</v>
      </c>
      <c r="N18" s="68">
        <f>SUM(N17:N17)</f>
        <v>12</v>
      </c>
      <c r="O18" s="68">
        <f>SUM(O17:O17)</f>
        <v>11</v>
      </c>
      <c r="P18" s="68">
        <f>SUM(P17:P17)</f>
        <v>11</v>
      </c>
      <c r="R18" s="19">
        <f>SUM(R17:R17)</f>
        <v>11</v>
      </c>
      <c r="S18" s="19">
        <f>SUM(S17:S17)</f>
        <v>11</v>
      </c>
      <c r="T18" s="68">
        <f>SUM(T17:T17)</f>
        <v>11</v>
      </c>
      <c r="U18" s="68">
        <f>SUM(U17:U17)</f>
        <v>11</v>
      </c>
      <c r="V18" s="68">
        <f>SUM(V17:V17)</f>
        <v>11</v>
      </c>
      <c r="X18" s="19">
        <f>SUM(X17:X17)</f>
        <v>11</v>
      </c>
      <c r="Y18" s="19">
        <f>SUM(Y17:Y17)</f>
        <v>10</v>
      </c>
      <c r="Z18" s="68">
        <f>SUM(Z17:Z17)</f>
        <v>11</v>
      </c>
      <c r="AA18" s="68">
        <f>SUM(AA17:AA17)</f>
        <v>10</v>
      </c>
      <c r="AB18" s="68">
        <f>SUM(AB17:AB17)</f>
        <v>10</v>
      </c>
      <c r="AD18" s="19">
        <f>SUM(AD17:AD17)</f>
        <v>10</v>
      </c>
      <c r="AE18" s="19">
        <f>SUM(AE17:AE17)</f>
        <v>10</v>
      </c>
      <c r="AF18" s="19">
        <f>SUM(AF17:AF17)</f>
        <v>10</v>
      </c>
      <c r="AG18" s="19">
        <f>SUM(AG17:AG17)</f>
        <v>9</v>
      </c>
      <c r="AH18" s="19">
        <f>SUM(AH17:AH17)</f>
        <v>10</v>
      </c>
      <c r="AJ18" s="19">
        <f>SUM(AJ17:AJ17)</f>
        <v>10</v>
      </c>
      <c r="AK18" s="19">
        <f>SUM(AK17:AK17)</f>
        <v>0</v>
      </c>
      <c r="AL18" s="19">
        <f>SUM(AL17:AL17)</f>
        <v>0</v>
      </c>
      <c r="AM18" s="19">
        <f>SUM(AM17:AM17)</f>
        <v>0</v>
      </c>
      <c r="AN18" s="19">
        <f>SUM(AN17:AN17)</f>
        <v>10</v>
      </c>
    </row>
    <row r="19" spans="2:40" s="11" customFormat="1" x14ac:dyDescent="0.2">
      <c r="B19" s="18"/>
      <c r="C19" s="7"/>
      <c r="D19" s="20"/>
      <c r="E19" s="46"/>
      <c r="F19" s="30"/>
      <c r="G19" s="30"/>
      <c r="H19" s="67"/>
      <c r="I19" s="67"/>
      <c r="J19" s="67"/>
      <c r="L19" s="30"/>
      <c r="M19" s="30"/>
      <c r="N19" s="67"/>
      <c r="O19" s="67"/>
      <c r="P19" s="67"/>
      <c r="R19" s="30"/>
      <c r="S19" s="30"/>
      <c r="T19" s="67"/>
      <c r="U19" s="67"/>
      <c r="V19" s="67"/>
      <c r="X19" s="30"/>
      <c r="Y19" s="30"/>
      <c r="Z19" s="67"/>
      <c r="AA19" s="67"/>
      <c r="AB19" s="67"/>
      <c r="AD19" s="20"/>
      <c r="AE19" s="20"/>
      <c r="AF19" s="20"/>
      <c r="AG19" s="20"/>
      <c r="AH19" s="20"/>
      <c r="AJ19" s="20"/>
      <c r="AK19" s="20"/>
      <c r="AL19" s="20"/>
      <c r="AM19" s="20"/>
      <c r="AN19" s="20"/>
    </row>
    <row r="20" spans="2:40" s="11" customFormat="1" x14ac:dyDescent="0.2">
      <c r="B20" s="36" t="s">
        <v>9</v>
      </c>
      <c r="C20"/>
      <c r="D20" s="20"/>
      <c r="E20" s="46"/>
      <c r="F20" s="30"/>
      <c r="G20" s="30"/>
      <c r="H20" s="67"/>
      <c r="I20" s="67"/>
      <c r="J20" s="67"/>
      <c r="L20" s="30"/>
      <c r="M20" s="30"/>
      <c r="N20" s="67"/>
      <c r="O20" s="67"/>
      <c r="P20" s="67"/>
      <c r="R20" s="30"/>
      <c r="S20" s="30"/>
      <c r="T20" s="67"/>
      <c r="U20" s="67"/>
      <c r="V20" s="67"/>
      <c r="X20" s="30"/>
      <c r="Y20" s="30"/>
      <c r="Z20" s="67"/>
      <c r="AA20" s="67"/>
      <c r="AB20" s="67"/>
      <c r="AD20" s="20"/>
      <c r="AE20" s="20"/>
      <c r="AF20" s="20"/>
      <c r="AG20" s="20"/>
      <c r="AH20" s="20"/>
      <c r="AJ20" s="20"/>
      <c r="AK20" s="20"/>
      <c r="AL20" s="20"/>
      <c r="AM20" s="20"/>
      <c r="AN20" s="20"/>
    </row>
    <row r="21" spans="2:40" s="11" customFormat="1" x14ac:dyDescent="0.2">
      <c r="B21" s="5" t="s">
        <v>10</v>
      </c>
      <c r="C21" s="20"/>
      <c r="D21" s="20"/>
      <c r="E21" s="46"/>
      <c r="F21" s="16">
        <v>135</v>
      </c>
      <c r="G21" s="16">
        <v>135</v>
      </c>
      <c r="H21" s="63">
        <v>135</v>
      </c>
      <c r="I21" s="63">
        <v>131</v>
      </c>
      <c r="J21" s="63">
        <v>135</v>
      </c>
      <c r="L21" s="16">
        <v>121</v>
      </c>
      <c r="M21" s="16">
        <v>132</v>
      </c>
      <c r="N21" s="63">
        <v>131</v>
      </c>
      <c r="O21" s="63">
        <v>129</v>
      </c>
      <c r="P21" s="63">
        <v>129</v>
      </c>
      <c r="R21" s="16">
        <v>119</v>
      </c>
      <c r="S21" s="16">
        <v>119</v>
      </c>
      <c r="T21" s="63">
        <v>122</v>
      </c>
      <c r="U21" s="63">
        <v>114</v>
      </c>
      <c r="V21" s="63">
        <v>119</v>
      </c>
      <c r="X21" s="16">
        <v>90</v>
      </c>
      <c r="Y21" s="16">
        <v>99</v>
      </c>
      <c r="Z21" s="63">
        <v>111</v>
      </c>
      <c r="AA21" s="63">
        <v>98</v>
      </c>
      <c r="AB21" s="63">
        <v>99</v>
      </c>
      <c r="AD21" s="87">
        <v>101</v>
      </c>
      <c r="AE21" s="87">
        <v>96</v>
      </c>
      <c r="AF21" s="87">
        <v>103</v>
      </c>
      <c r="AG21" s="87">
        <v>97</v>
      </c>
      <c r="AH21" s="87">
        <v>99</v>
      </c>
      <c r="AJ21" s="87">
        <v>95</v>
      </c>
      <c r="AK21" s="87"/>
      <c r="AL21" s="87"/>
      <c r="AM21" s="87"/>
      <c r="AN21" s="87">
        <v>99</v>
      </c>
    </row>
    <row r="22" spans="2:40" s="11" customFormat="1" x14ac:dyDescent="0.2">
      <c r="B22" s="5" t="s">
        <v>11</v>
      </c>
      <c r="C22"/>
      <c r="D22" s="20"/>
      <c r="E22" s="46"/>
      <c r="F22" s="16">
        <v>1</v>
      </c>
      <c r="G22" s="16">
        <v>1</v>
      </c>
      <c r="H22" s="63">
        <v>1</v>
      </c>
      <c r="I22" s="63">
        <v>1</v>
      </c>
      <c r="J22" s="63">
        <v>1</v>
      </c>
      <c r="L22" s="16">
        <v>1</v>
      </c>
      <c r="M22" s="16">
        <v>1</v>
      </c>
      <c r="N22" s="63">
        <v>1</v>
      </c>
      <c r="O22" s="63">
        <v>1</v>
      </c>
      <c r="P22" s="63">
        <v>1</v>
      </c>
      <c r="R22" s="16">
        <v>1</v>
      </c>
      <c r="S22" s="16">
        <v>1</v>
      </c>
      <c r="T22" s="63">
        <v>1</v>
      </c>
      <c r="U22" s="63">
        <v>1</v>
      </c>
      <c r="V22" s="63">
        <v>1</v>
      </c>
      <c r="X22" s="16">
        <v>1</v>
      </c>
      <c r="Y22" s="16">
        <v>1</v>
      </c>
      <c r="Z22" s="63">
        <v>1</v>
      </c>
      <c r="AA22" s="63">
        <v>1</v>
      </c>
      <c r="AB22" s="63">
        <v>1</v>
      </c>
      <c r="AD22" s="87">
        <v>1</v>
      </c>
      <c r="AE22" s="87">
        <v>1</v>
      </c>
      <c r="AF22" s="87">
        <v>1</v>
      </c>
      <c r="AG22" s="87">
        <v>1</v>
      </c>
      <c r="AH22" s="87">
        <v>1</v>
      </c>
      <c r="AJ22" s="87">
        <v>1</v>
      </c>
      <c r="AK22" s="87"/>
      <c r="AL22" s="87"/>
      <c r="AM22" s="87"/>
      <c r="AN22" s="87">
        <v>1</v>
      </c>
    </row>
    <row r="23" spans="2:40" s="11" customFormat="1" x14ac:dyDescent="0.2">
      <c r="B23" s="5" t="s">
        <v>13</v>
      </c>
      <c r="C23"/>
      <c r="D23" s="20"/>
      <c r="E23" s="46"/>
      <c r="F23" s="16"/>
      <c r="G23" s="16"/>
      <c r="H23" s="63"/>
      <c r="I23" s="63"/>
      <c r="J23" s="63"/>
      <c r="L23" s="16"/>
      <c r="M23" s="16"/>
      <c r="N23" s="63"/>
      <c r="O23" s="63"/>
      <c r="P23" s="63"/>
      <c r="R23" s="16">
        <v>16</v>
      </c>
      <c r="S23" s="16">
        <v>15</v>
      </c>
      <c r="T23" s="63">
        <v>15</v>
      </c>
      <c r="U23" s="63">
        <v>15</v>
      </c>
      <c r="V23" s="63">
        <v>15</v>
      </c>
      <c r="X23" s="16">
        <v>14</v>
      </c>
      <c r="Y23" s="16">
        <v>14</v>
      </c>
      <c r="Z23" s="63">
        <v>13</v>
      </c>
      <c r="AA23" s="63">
        <v>13</v>
      </c>
      <c r="AB23" s="63">
        <v>13</v>
      </c>
      <c r="AD23" s="87">
        <v>12</v>
      </c>
      <c r="AE23" s="87">
        <v>12</v>
      </c>
      <c r="AF23" s="87">
        <v>11</v>
      </c>
      <c r="AG23" s="87">
        <v>11</v>
      </c>
      <c r="AH23" s="87">
        <v>12</v>
      </c>
      <c r="AJ23" s="87">
        <v>10</v>
      </c>
      <c r="AK23" s="87"/>
      <c r="AL23" s="87"/>
      <c r="AM23" s="87"/>
      <c r="AN23" s="87">
        <v>12</v>
      </c>
    </row>
    <row r="24" spans="2:40" s="11" customFormat="1" x14ac:dyDescent="0.2">
      <c r="B24" s="5" t="s">
        <v>96</v>
      </c>
      <c r="C24"/>
      <c r="D24" s="20"/>
      <c r="E24" s="46"/>
      <c r="F24" s="16"/>
      <c r="G24" s="16"/>
      <c r="H24" s="63"/>
      <c r="I24" s="63"/>
      <c r="J24" s="63"/>
      <c r="L24" s="16"/>
      <c r="M24" s="16"/>
      <c r="N24" s="63"/>
      <c r="O24" s="63"/>
      <c r="P24" s="63"/>
      <c r="R24" s="16"/>
      <c r="S24" s="16"/>
      <c r="T24" s="63"/>
      <c r="U24" s="63"/>
      <c r="V24" s="63"/>
      <c r="X24" s="16">
        <v>0</v>
      </c>
      <c r="Y24" s="16">
        <v>0</v>
      </c>
      <c r="Z24" s="63">
        <v>0</v>
      </c>
      <c r="AA24" s="63">
        <v>0</v>
      </c>
      <c r="AB24" s="63">
        <v>0</v>
      </c>
      <c r="AD24" s="87">
        <v>0</v>
      </c>
      <c r="AE24" s="87">
        <v>0</v>
      </c>
      <c r="AF24" s="87">
        <v>0</v>
      </c>
      <c r="AG24" s="87">
        <v>1</v>
      </c>
      <c r="AH24" s="87">
        <v>0</v>
      </c>
      <c r="AJ24" s="87">
        <v>8</v>
      </c>
      <c r="AK24" s="87"/>
      <c r="AL24" s="87"/>
      <c r="AM24" s="87"/>
      <c r="AN24" s="87">
        <v>0</v>
      </c>
    </row>
    <row r="25" spans="2:40" s="11" customFormat="1" x14ac:dyDescent="0.2">
      <c r="B25" s="5" t="s">
        <v>76</v>
      </c>
      <c r="C25"/>
      <c r="D25" s="20"/>
      <c r="E25" s="46"/>
      <c r="F25" s="16">
        <v>20</v>
      </c>
      <c r="G25" s="16">
        <v>20</v>
      </c>
      <c r="H25" s="63">
        <v>19</v>
      </c>
      <c r="I25" s="63">
        <v>19</v>
      </c>
      <c r="J25" s="63">
        <v>19</v>
      </c>
      <c r="L25" s="16">
        <v>19</v>
      </c>
      <c r="M25" s="16">
        <v>18</v>
      </c>
      <c r="N25" s="63">
        <v>17</v>
      </c>
      <c r="O25" s="63">
        <v>17</v>
      </c>
      <c r="P25" s="63">
        <v>17</v>
      </c>
      <c r="R25" s="16">
        <v>0</v>
      </c>
      <c r="S25" s="16">
        <v>0</v>
      </c>
      <c r="T25" s="63">
        <v>0</v>
      </c>
      <c r="U25" s="63">
        <v>0</v>
      </c>
      <c r="V25" s="63">
        <v>0</v>
      </c>
      <c r="X25" s="16">
        <v>0</v>
      </c>
      <c r="Y25" s="16">
        <v>0</v>
      </c>
      <c r="Z25" s="63">
        <v>1</v>
      </c>
      <c r="AA25" s="63">
        <v>3</v>
      </c>
      <c r="AB25" s="63">
        <v>4</v>
      </c>
      <c r="AD25" s="87">
        <v>3</v>
      </c>
      <c r="AE25" s="87">
        <v>2</v>
      </c>
      <c r="AF25" s="87">
        <v>3</v>
      </c>
      <c r="AG25" s="87">
        <v>3</v>
      </c>
      <c r="AH25" s="87">
        <v>2</v>
      </c>
      <c r="AJ25" s="87">
        <v>3</v>
      </c>
      <c r="AK25" s="87"/>
      <c r="AL25" s="87"/>
      <c r="AM25" s="87"/>
      <c r="AN25" s="87">
        <v>2</v>
      </c>
    </row>
    <row r="26" spans="2:40" s="11" customFormat="1" x14ac:dyDescent="0.2">
      <c r="B26" s="5" t="s">
        <v>14</v>
      </c>
      <c r="C26"/>
      <c r="D26" s="20"/>
      <c r="E26" s="71"/>
      <c r="F26" s="19">
        <f>SUM(F21:F25)</f>
        <v>156</v>
      </c>
      <c r="G26" s="19">
        <f>SUM(G21:G25)</f>
        <v>156</v>
      </c>
      <c r="H26" s="68">
        <f>SUM(H21:H25)</f>
        <v>155</v>
      </c>
      <c r="I26" s="68">
        <f>SUM(I21:I25)</f>
        <v>151</v>
      </c>
      <c r="J26" s="68">
        <f>SUM(J21:J25)</f>
        <v>155</v>
      </c>
      <c r="L26" s="19">
        <f>SUM(L21:L25)</f>
        <v>141</v>
      </c>
      <c r="M26" s="19">
        <f>SUM(M21:M25)</f>
        <v>151</v>
      </c>
      <c r="N26" s="68">
        <f>SUM(N21:N25)</f>
        <v>149</v>
      </c>
      <c r="O26" s="68">
        <f>SUM(O21:O25)</f>
        <v>147</v>
      </c>
      <c r="P26" s="68">
        <f>SUM(P21:P25)</f>
        <v>147</v>
      </c>
      <c r="R26" s="19">
        <f>SUM(R21:R25)</f>
        <v>136</v>
      </c>
      <c r="S26" s="19">
        <f>SUM(S21:S25)</f>
        <v>135</v>
      </c>
      <c r="T26" s="68">
        <f>SUM(T21:T25)</f>
        <v>138</v>
      </c>
      <c r="U26" s="68">
        <f>SUM(U21:U25)</f>
        <v>130</v>
      </c>
      <c r="V26" s="68">
        <f>SUM(V21:V25)</f>
        <v>135</v>
      </c>
      <c r="X26" s="19">
        <f>SUM(X21:X25)</f>
        <v>105</v>
      </c>
      <c r="Y26" s="19">
        <f>SUM(Y21:Y25)</f>
        <v>114</v>
      </c>
      <c r="Z26" s="68">
        <f>SUM(Z21:Z25)</f>
        <v>126</v>
      </c>
      <c r="AA26" s="68">
        <f>SUM(AA21:AA25)</f>
        <v>115</v>
      </c>
      <c r="AB26" s="68">
        <f>SUM(AB21:AB25)</f>
        <v>117</v>
      </c>
      <c r="AD26" s="19">
        <f>SUM(AD21:AD25)</f>
        <v>117</v>
      </c>
      <c r="AE26" s="19">
        <f>SUM(AE21:AE25)</f>
        <v>111</v>
      </c>
      <c r="AF26" s="19">
        <f>SUM(AF21:AF25)</f>
        <v>118</v>
      </c>
      <c r="AG26" s="19">
        <f>SUM(AG21:AG25)</f>
        <v>113</v>
      </c>
      <c r="AH26" s="19">
        <f>SUM(AH21:AH25)</f>
        <v>114</v>
      </c>
      <c r="AJ26" s="19">
        <f>SUM(AJ21:AJ25)</f>
        <v>117</v>
      </c>
      <c r="AK26" s="19">
        <f>SUM(AK21:AK25)</f>
        <v>0</v>
      </c>
      <c r="AL26" s="19">
        <f>SUM(AL21:AL25)</f>
        <v>0</v>
      </c>
      <c r="AM26" s="19">
        <f>SUM(AM21:AM25)</f>
        <v>0</v>
      </c>
      <c r="AN26" s="19">
        <f>SUM(AN21:AN25)</f>
        <v>114</v>
      </c>
    </row>
    <row r="27" spans="2:40" s="11" customFormat="1" x14ac:dyDescent="0.2">
      <c r="B27"/>
      <c r="C27"/>
      <c r="D27" s="20"/>
      <c r="E27" s="46"/>
      <c r="F27" s="30"/>
      <c r="G27" s="30"/>
      <c r="H27" s="67"/>
      <c r="I27" s="67"/>
      <c r="J27" s="67"/>
      <c r="L27" s="30"/>
      <c r="M27" s="30"/>
      <c r="N27" s="67"/>
      <c r="O27" s="67"/>
      <c r="P27" s="67"/>
      <c r="R27" s="30"/>
      <c r="S27" s="30"/>
      <c r="T27" s="67"/>
      <c r="U27" s="67"/>
      <c r="V27" s="67"/>
      <c r="X27" s="30"/>
      <c r="Y27" s="30"/>
      <c r="Z27" s="67"/>
      <c r="AA27" s="67"/>
      <c r="AB27" s="67"/>
      <c r="AD27" s="20"/>
      <c r="AE27" s="20"/>
      <c r="AF27" s="20"/>
      <c r="AG27" s="20"/>
      <c r="AH27" s="20"/>
      <c r="AJ27" s="20"/>
      <c r="AK27" s="20"/>
      <c r="AL27" s="20"/>
      <c r="AM27" s="20"/>
      <c r="AN27" s="20"/>
    </row>
    <row r="28" spans="2:40" s="11" customFormat="1" ht="15" thickBot="1" x14ac:dyDescent="0.25">
      <c r="B28" s="21" t="s">
        <v>24</v>
      </c>
      <c r="C28"/>
      <c r="D28" s="20"/>
      <c r="E28" s="67"/>
      <c r="F28" s="54">
        <f>F14+F18+(F26/6)</f>
        <v>98</v>
      </c>
      <c r="G28" s="54">
        <f>G14+G18+(G26/6)</f>
        <v>100</v>
      </c>
      <c r="H28" s="69">
        <f>H14+H18+(H26/6)</f>
        <v>100.83333333333333</v>
      </c>
      <c r="I28" s="69">
        <f>I14+I18+(I26/6)</f>
        <v>96.166666666666671</v>
      </c>
      <c r="J28" s="69">
        <f>J14+J18+(J26/6)</f>
        <v>98.833333333333329</v>
      </c>
      <c r="L28" s="54">
        <f>L14+L18+(L26/6)-1</f>
        <v>87.5</v>
      </c>
      <c r="M28" s="54">
        <v>91</v>
      </c>
      <c r="N28" s="69">
        <f>N14+N18+(N26/6)</f>
        <v>91.833333333333329</v>
      </c>
      <c r="O28" s="69">
        <f>O14+O18+(O26/6)</f>
        <v>90.5</v>
      </c>
      <c r="P28" s="69">
        <f>P14+P18+(P26/6)</f>
        <v>90.5</v>
      </c>
      <c r="R28" s="54">
        <f>R14+R18+(R26/6)</f>
        <v>88.666666666666671</v>
      </c>
      <c r="S28" s="54">
        <f>S14+S18+(S26/6)-1</f>
        <v>85.5</v>
      </c>
      <c r="T28" s="69">
        <f>T14+T18+(T26/6)</f>
        <v>85</v>
      </c>
      <c r="U28" s="69">
        <f>U14+U18+(U26/6)</f>
        <v>82.666666666666671</v>
      </c>
      <c r="V28" s="69">
        <f>V14+V18+(V26/6)</f>
        <v>85.5</v>
      </c>
      <c r="X28" s="54">
        <f>X14+X18+(X26/6)-1</f>
        <v>75.5</v>
      </c>
      <c r="Y28" s="54">
        <f>Y14+Y18+(Y26/6)</f>
        <v>76</v>
      </c>
      <c r="Z28" s="69">
        <f>Z14+Z18+(Z26/6)</f>
        <v>145</v>
      </c>
      <c r="AA28" s="69">
        <f>AA14+AA18+(AA26/6)</f>
        <v>141.16666666666666</v>
      </c>
      <c r="AB28" s="69">
        <f>AB14+AB18+(AB26/6)</f>
        <v>109.5</v>
      </c>
      <c r="AD28" s="54">
        <f>AD14+AD18+(AD26/6)</f>
        <v>140.5</v>
      </c>
      <c r="AE28" s="54">
        <v>137</v>
      </c>
      <c r="AF28" s="54">
        <f>AF14+AF18+(AF26/6)</f>
        <v>136.66666666666666</v>
      </c>
      <c r="AG28" s="54">
        <f>AG14+AG18+(AG26/6)</f>
        <v>136.83333333333334</v>
      </c>
      <c r="AH28" s="54">
        <f>AH14+AH18+(AH26/6)</f>
        <v>138</v>
      </c>
      <c r="AJ28" s="54">
        <f>AJ14+AJ18+(AJ26/6)</f>
        <v>153.5</v>
      </c>
      <c r="AK28" s="54">
        <f>AK14+AK18+(AK26/6)</f>
        <v>0</v>
      </c>
      <c r="AL28" s="54">
        <f>AL14+AL18+(AL26/6)</f>
        <v>0</v>
      </c>
      <c r="AM28" s="54">
        <f>AM14+AM18+(AM26/6)</f>
        <v>0</v>
      </c>
      <c r="AN28" s="54">
        <f>AN14+AN18+(AN26/6)</f>
        <v>138</v>
      </c>
    </row>
    <row r="29" spans="2:40" s="11" customFormat="1" ht="13.5" thickTop="1" x14ac:dyDescent="0.2">
      <c r="B29" s="21"/>
      <c r="C29"/>
      <c r="D29" s="20"/>
      <c r="E29" s="46"/>
      <c r="AD29"/>
      <c r="AE29"/>
      <c r="AF29"/>
      <c r="AG29"/>
      <c r="AH29"/>
      <c r="AJ29"/>
      <c r="AK29"/>
      <c r="AL29"/>
      <c r="AM29"/>
      <c r="AN29"/>
    </row>
    <row r="30" spans="2:40" x14ac:dyDescent="0.2">
      <c r="E30" s="34"/>
    </row>
    <row r="31" spans="2:40" x14ac:dyDescent="0.2">
      <c r="B31" s="70" t="s">
        <v>27</v>
      </c>
      <c r="E31" s="34"/>
    </row>
    <row r="32" spans="2:40" ht="4.1500000000000004" customHeight="1" x14ac:dyDescent="0.2">
      <c r="B32" s="70"/>
      <c r="E32" s="34"/>
    </row>
    <row r="33" spans="2:5" x14ac:dyDescent="0.2">
      <c r="B33" s="70" t="s">
        <v>25</v>
      </c>
      <c r="E33" s="34"/>
    </row>
    <row r="34" spans="2:5" x14ac:dyDescent="0.2">
      <c r="B34" s="70" t="s">
        <v>26</v>
      </c>
      <c r="E34" s="34"/>
    </row>
  </sheetData>
  <pageMargins left="0.5" right="0.5" top="0.5" bottom="0.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2:R35"/>
  <sheetViews>
    <sheetView showGridLines="0" zoomScaleNormal="100" workbookViewId="0">
      <selection activeCell="C40" sqref="C40"/>
    </sheetView>
  </sheetViews>
  <sheetFormatPr defaultRowHeight="12.75" x14ac:dyDescent="0.2"/>
  <cols>
    <col min="1" max="1" width="4" customWidth="1"/>
    <col min="2" max="2" width="13.7109375" customWidth="1"/>
    <col min="3" max="3" width="37.7109375" customWidth="1"/>
    <col min="4" max="4" width="12.42578125" bestFit="1" customWidth="1"/>
    <col min="5" max="5" width="2.28515625" customWidth="1"/>
    <col min="6" max="6" width="12" bestFit="1" customWidth="1"/>
    <col min="7" max="7" width="2.42578125" customWidth="1"/>
    <col min="8" max="8" width="11.42578125" customWidth="1"/>
    <col min="9" max="9" width="2.42578125" customWidth="1"/>
    <col min="10" max="10" width="11.42578125" customWidth="1"/>
    <col min="11" max="11" width="2.42578125" customWidth="1"/>
    <col min="12" max="12" width="11.42578125" customWidth="1"/>
    <col min="13" max="13" width="1.5703125" customWidth="1"/>
    <col min="14" max="14" width="9.28515625" customWidth="1"/>
  </cols>
  <sheetData>
    <row r="2" spans="2:18" ht="18" x14ac:dyDescent="0.25">
      <c r="B2" s="22" t="s">
        <v>0</v>
      </c>
    </row>
    <row r="3" spans="2:18" ht="14.25" customHeight="1" x14ac:dyDescent="0.25">
      <c r="B3" s="22"/>
      <c r="P3" s="82"/>
      <c r="Q3" s="83"/>
      <c r="R3" s="83"/>
    </row>
    <row r="5" spans="2:18" ht="16.5" thickBot="1" x14ac:dyDescent="0.3">
      <c r="B5" s="24" t="s">
        <v>2</v>
      </c>
      <c r="C5" s="25"/>
      <c r="D5" s="25"/>
      <c r="E5" s="25"/>
      <c r="F5" s="25"/>
      <c r="G5" s="25"/>
      <c r="H5" s="25"/>
      <c r="I5" s="26"/>
      <c r="J5" s="25"/>
      <c r="K5" s="26"/>
      <c r="L5" s="26"/>
      <c r="M5" s="26"/>
      <c r="N5" s="26"/>
    </row>
    <row r="6" spans="2:18" ht="5.25" customHeight="1" thickTop="1" x14ac:dyDescent="0.2"/>
    <row r="7" spans="2:18" s="28" customFormat="1" x14ac:dyDescent="0.2">
      <c r="D7" s="38" t="s">
        <v>3</v>
      </c>
      <c r="E7" s="38"/>
      <c r="F7" s="38" t="s">
        <v>5</v>
      </c>
      <c r="G7" s="38"/>
      <c r="H7" s="38" t="s">
        <v>6</v>
      </c>
      <c r="I7" s="38"/>
      <c r="J7" s="38" t="s">
        <v>95</v>
      </c>
      <c r="K7" s="38"/>
      <c r="L7" s="38" t="s">
        <v>74</v>
      </c>
      <c r="M7" s="38"/>
      <c r="N7" s="38"/>
    </row>
    <row r="8" spans="2:18" s="28" customFormat="1" x14ac:dyDescent="0.2">
      <c r="D8" s="31" t="s">
        <v>4</v>
      </c>
      <c r="E8" s="38"/>
      <c r="F8" s="31" t="s">
        <v>4</v>
      </c>
      <c r="G8" s="38"/>
      <c r="H8" s="31" t="s">
        <v>4</v>
      </c>
      <c r="I8" s="38"/>
      <c r="J8" s="31" t="s">
        <v>4</v>
      </c>
      <c r="K8" s="38"/>
      <c r="L8" s="31" t="s">
        <v>75</v>
      </c>
      <c r="M8" s="38"/>
      <c r="N8" s="31" t="s">
        <v>1</v>
      </c>
    </row>
    <row r="9" spans="2:18" s="28" customFormat="1" x14ac:dyDescent="0.2"/>
    <row r="10" spans="2:18" s="28" customFormat="1" x14ac:dyDescent="0.2">
      <c r="B10" s="86" t="s">
        <v>94</v>
      </c>
      <c r="C10" s="52"/>
    </row>
    <row r="11" spans="2:18" s="28" customFormat="1" x14ac:dyDescent="0.2">
      <c r="B11" s="10" t="s">
        <v>30</v>
      </c>
    </row>
    <row r="12" spans="2:18" s="28" customFormat="1" x14ac:dyDescent="0.2">
      <c r="B12" t="s">
        <v>16</v>
      </c>
      <c r="D12" s="39">
        <v>363</v>
      </c>
      <c r="E12" s="39"/>
      <c r="F12" s="39">
        <v>63</v>
      </c>
      <c r="G12" s="39"/>
      <c r="H12" s="39">
        <v>0</v>
      </c>
      <c r="I12" s="39"/>
      <c r="J12" s="39">
        <v>5</v>
      </c>
      <c r="K12" s="39"/>
      <c r="L12" s="16">
        <v>21</v>
      </c>
      <c r="M12" s="39"/>
      <c r="N12" s="39">
        <f>SUM(D12:M12)</f>
        <v>452</v>
      </c>
    </row>
    <row r="13" spans="2:18" s="28" customFormat="1" x14ac:dyDescent="0.2">
      <c r="B13" s="11" t="s">
        <v>17</v>
      </c>
      <c r="D13" s="39">
        <v>63</v>
      </c>
      <c r="E13" s="39"/>
      <c r="F13" s="39">
        <v>1</v>
      </c>
      <c r="G13" s="39"/>
      <c r="H13" s="39">
        <v>0</v>
      </c>
      <c r="I13" s="39"/>
      <c r="J13" s="39">
        <v>21</v>
      </c>
      <c r="K13" s="39"/>
      <c r="L13" s="16">
        <v>4</v>
      </c>
      <c r="M13" s="39"/>
      <c r="N13" s="39">
        <f>SUM(D13:M13)</f>
        <v>89</v>
      </c>
    </row>
    <row r="14" spans="2:18" s="28" customFormat="1" x14ac:dyDescent="0.2">
      <c r="B14" s="47" t="s">
        <v>15</v>
      </c>
      <c r="D14" s="48">
        <f>+D13+D12</f>
        <v>426</v>
      </c>
      <c r="E14" s="39"/>
      <c r="F14" s="48">
        <f>+F13+F12</f>
        <v>64</v>
      </c>
      <c r="G14" s="39"/>
      <c r="H14" s="48">
        <f>+H13+H12</f>
        <v>0</v>
      </c>
      <c r="I14" s="39"/>
      <c r="J14" s="48">
        <f>+J13+J12</f>
        <v>26</v>
      </c>
      <c r="K14" s="39"/>
      <c r="L14" s="48">
        <f>+L13+L12</f>
        <v>25</v>
      </c>
      <c r="M14" s="39"/>
      <c r="N14" s="48">
        <f>+N13+N12</f>
        <v>541</v>
      </c>
    </row>
    <row r="15" spans="2:18" s="28" customFormat="1" x14ac:dyDescent="0.2">
      <c r="D15" s="40"/>
      <c r="E15" s="40"/>
      <c r="F15" s="40"/>
      <c r="G15" s="40"/>
      <c r="H15" s="40"/>
      <c r="I15" s="40"/>
      <c r="J15" s="40"/>
      <c r="K15" s="40"/>
      <c r="L15" s="40"/>
      <c r="M15" s="40"/>
      <c r="N15"/>
    </row>
    <row r="16" spans="2:18" s="28" customFormat="1" x14ac:dyDescent="0.2">
      <c r="B16" s="10" t="s">
        <v>31</v>
      </c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</row>
    <row r="17" spans="2:15" s="28" customFormat="1" x14ac:dyDescent="0.2">
      <c r="B17" t="s">
        <v>16</v>
      </c>
      <c r="D17" s="39">
        <v>29</v>
      </c>
      <c r="E17" s="39"/>
      <c r="F17" s="39">
        <v>0</v>
      </c>
      <c r="G17" s="39"/>
      <c r="H17" s="39">
        <v>0</v>
      </c>
      <c r="I17" s="39"/>
      <c r="J17" s="39">
        <v>0</v>
      </c>
      <c r="K17" s="39"/>
      <c r="L17" s="16">
        <v>1</v>
      </c>
      <c r="M17" s="39"/>
      <c r="N17" s="39">
        <f>SUM(D17:M17)</f>
        <v>30</v>
      </c>
    </row>
    <row r="18" spans="2:15" s="28" customFormat="1" x14ac:dyDescent="0.2">
      <c r="B18" s="11" t="s">
        <v>17</v>
      </c>
      <c r="D18" s="39">
        <v>6</v>
      </c>
      <c r="E18" s="39"/>
      <c r="F18" s="39">
        <v>0</v>
      </c>
      <c r="G18" s="39"/>
      <c r="H18" s="39">
        <v>0</v>
      </c>
      <c r="I18" s="39"/>
      <c r="J18" s="39">
        <v>1</v>
      </c>
      <c r="K18" s="39"/>
      <c r="L18" s="16">
        <v>0</v>
      </c>
      <c r="M18" s="39"/>
      <c r="N18" s="39">
        <f>SUM(D18:M18)</f>
        <v>7</v>
      </c>
    </row>
    <row r="19" spans="2:15" s="28" customFormat="1" x14ac:dyDescent="0.2">
      <c r="B19" s="47" t="s">
        <v>15</v>
      </c>
      <c r="D19" s="48">
        <f>+D18+D17</f>
        <v>35</v>
      </c>
      <c r="E19" s="39"/>
      <c r="F19" s="48">
        <f>+F18+F17</f>
        <v>0</v>
      </c>
      <c r="G19" s="39"/>
      <c r="H19" s="48">
        <f>+H18+H17</f>
        <v>0</v>
      </c>
      <c r="I19" s="39"/>
      <c r="J19" s="48">
        <f>+J18+J17</f>
        <v>1</v>
      </c>
      <c r="K19" s="39"/>
      <c r="L19" s="48">
        <f>+L18+L17</f>
        <v>1</v>
      </c>
      <c r="M19" s="39"/>
      <c r="N19" s="48">
        <f>+N18+N17</f>
        <v>37</v>
      </c>
    </row>
    <row r="20" spans="2:15" s="28" customFormat="1" x14ac:dyDescent="0.2">
      <c r="D20" s="39"/>
      <c r="E20" s="39"/>
      <c r="F20" s="39"/>
      <c r="G20" s="39"/>
      <c r="H20" s="39"/>
      <c r="I20" s="39"/>
      <c r="J20" s="39"/>
      <c r="K20" s="39"/>
      <c r="L20" s="16"/>
      <c r="M20" s="39"/>
      <c r="N20"/>
    </row>
    <row r="21" spans="2:15" s="28" customFormat="1" x14ac:dyDescent="0.2">
      <c r="B21" s="10" t="s">
        <v>32</v>
      </c>
      <c r="D21" s="39"/>
      <c r="E21" s="39"/>
      <c r="F21" s="39"/>
      <c r="G21" s="39"/>
      <c r="H21" s="39"/>
      <c r="I21" s="39"/>
      <c r="J21" s="39"/>
      <c r="K21" s="39"/>
      <c r="L21" s="16"/>
      <c r="M21" s="39"/>
      <c r="N21" s="39"/>
    </row>
    <row r="22" spans="2:15" s="28" customFormat="1" x14ac:dyDescent="0.2">
      <c r="B22" t="s">
        <v>16</v>
      </c>
      <c r="D22" s="39">
        <v>324</v>
      </c>
      <c r="E22" s="39"/>
      <c r="F22" s="39">
        <v>4</v>
      </c>
      <c r="G22" s="39"/>
      <c r="H22" s="39">
        <v>8</v>
      </c>
      <c r="I22" s="39"/>
      <c r="J22" s="39">
        <v>9</v>
      </c>
      <c r="K22" s="39"/>
      <c r="L22" s="16">
        <v>6</v>
      </c>
      <c r="M22" s="39"/>
      <c r="N22" s="39">
        <f>SUM(D22:M22)</f>
        <v>351</v>
      </c>
    </row>
    <row r="23" spans="2:15" s="28" customFormat="1" x14ac:dyDescent="0.2">
      <c r="B23" s="11" t="s">
        <v>17</v>
      </c>
      <c r="D23" s="39">
        <v>83</v>
      </c>
      <c r="E23" s="39"/>
      <c r="F23" s="39">
        <v>0</v>
      </c>
      <c r="G23" s="39"/>
      <c r="H23" s="39">
        <v>0</v>
      </c>
      <c r="I23" s="39"/>
      <c r="J23" s="39">
        <v>21</v>
      </c>
      <c r="K23" s="39"/>
      <c r="L23" s="16">
        <v>0</v>
      </c>
      <c r="M23" s="39"/>
      <c r="N23" s="39">
        <f>SUM(D23:M23)</f>
        <v>104</v>
      </c>
    </row>
    <row r="24" spans="2:15" s="28" customFormat="1" x14ac:dyDescent="0.2">
      <c r="B24" s="47" t="s">
        <v>15</v>
      </c>
      <c r="D24" s="48">
        <f>+D23+D22</f>
        <v>407</v>
      </c>
      <c r="E24" s="39"/>
      <c r="F24" s="48">
        <f>+F23+F22</f>
        <v>4</v>
      </c>
      <c r="G24" s="39"/>
      <c r="H24" s="48">
        <f>+H23+H22</f>
        <v>8</v>
      </c>
      <c r="I24" s="39"/>
      <c r="J24" s="48">
        <f>+J23+J22</f>
        <v>30</v>
      </c>
      <c r="K24" s="39"/>
      <c r="L24" s="48">
        <f>+L23+L22</f>
        <v>6</v>
      </c>
      <c r="M24" s="39"/>
      <c r="N24" s="48">
        <f>+N23+N22</f>
        <v>455</v>
      </c>
    </row>
    <row r="25" spans="2:15" s="28" customFormat="1" x14ac:dyDescent="0.2">
      <c r="B25" s="33"/>
      <c r="C25" s="33"/>
      <c r="D25" s="39"/>
      <c r="E25" s="39"/>
      <c r="F25" s="39"/>
      <c r="G25" s="39"/>
      <c r="H25" s="39"/>
      <c r="I25" s="39"/>
      <c r="J25" s="39"/>
      <c r="K25" s="39"/>
      <c r="L25" s="16"/>
      <c r="M25" s="39"/>
      <c r="N25"/>
    </row>
    <row r="26" spans="2:15" s="28" customFormat="1" ht="14.25" x14ac:dyDescent="0.2">
      <c r="B26" s="10" t="s">
        <v>33</v>
      </c>
      <c r="C26" s="33"/>
      <c r="D26" s="39"/>
      <c r="E26" s="39"/>
      <c r="F26" s="39"/>
      <c r="G26" s="39"/>
      <c r="H26" s="39"/>
      <c r="I26" s="39"/>
      <c r="J26" s="39"/>
      <c r="K26" s="39"/>
      <c r="L26" s="16"/>
      <c r="M26" s="39"/>
      <c r="N26" s="39"/>
    </row>
    <row r="27" spans="2:15" s="28" customFormat="1" x14ac:dyDescent="0.2">
      <c r="B27" t="s">
        <v>16</v>
      </c>
      <c r="D27" s="51">
        <f>ROUND(D12+D17+D22/6,0)</f>
        <v>446</v>
      </c>
      <c r="E27" s="51"/>
      <c r="F27" s="51">
        <f>ROUND(F12+F17+F22/6,0)</f>
        <v>64</v>
      </c>
      <c r="G27" s="51"/>
      <c r="H27" s="51">
        <f>ROUND(H12+H17+H22/6,0)</f>
        <v>1</v>
      </c>
      <c r="I27" s="51"/>
      <c r="J27" s="51">
        <f>ROUND(J12+J17+J22/6,0)</f>
        <v>7</v>
      </c>
      <c r="K27" s="51"/>
      <c r="L27" s="51">
        <f>ROUND(L12+L17+L22/6,0)</f>
        <v>23</v>
      </c>
      <c r="M27" s="51"/>
      <c r="N27" s="51">
        <f>SUM(D27:M27)</f>
        <v>541</v>
      </c>
      <c r="O27" s="52"/>
    </row>
    <row r="28" spans="2:15" s="28" customFormat="1" x14ac:dyDescent="0.2">
      <c r="B28" s="11" t="s">
        <v>17</v>
      </c>
      <c r="D28" s="51">
        <f>ROUND(D13+D18+D23/6,0)</f>
        <v>83</v>
      </c>
      <c r="E28" s="51"/>
      <c r="F28" s="51">
        <f>ROUND(F13+F18+F23/6,0)</f>
        <v>1</v>
      </c>
      <c r="G28" s="51"/>
      <c r="H28" s="51">
        <f>ROUND(H13+H18+H23/6,0)</f>
        <v>0</v>
      </c>
      <c r="I28" s="51"/>
      <c r="J28" s="51">
        <f>ROUND(J13+J18+J23/6,0)-1</f>
        <v>25</v>
      </c>
      <c r="K28" s="51"/>
      <c r="L28" s="51">
        <f>ROUND(L13+L18+L23/6,0)</f>
        <v>4</v>
      </c>
      <c r="M28" s="51"/>
      <c r="N28" s="51">
        <f>SUM(D28:M28)</f>
        <v>113</v>
      </c>
      <c r="O28" s="52"/>
    </row>
    <row r="29" spans="2:15" s="28" customFormat="1" ht="13.5" thickBot="1" x14ac:dyDescent="0.25">
      <c r="B29" s="47" t="s">
        <v>15</v>
      </c>
      <c r="D29" s="53">
        <f>+D28+D27</f>
        <v>529</v>
      </c>
      <c r="E29" s="39"/>
      <c r="F29" s="53">
        <f>+F28+F27</f>
        <v>65</v>
      </c>
      <c r="G29" s="39"/>
      <c r="H29" s="53">
        <f>+H28+H27</f>
        <v>1</v>
      </c>
      <c r="I29" s="39"/>
      <c r="J29" s="53">
        <f>+J28+J27</f>
        <v>32</v>
      </c>
      <c r="K29" s="39"/>
      <c r="L29" s="53">
        <f>+L28+L27</f>
        <v>27</v>
      </c>
      <c r="M29" s="39"/>
      <c r="N29" s="53">
        <f>+N28+N27</f>
        <v>654</v>
      </c>
    </row>
    <row r="30" spans="2:15" ht="13.5" thickTop="1" x14ac:dyDescent="0.2"/>
    <row r="32" spans="2:15" x14ac:dyDescent="0.2">
      <c r="B32" s="70" t="s">
        <v>34</v>
      </c>
    </row>
    <row r="33" spans="2:2" ht="6" customHeight="1" x14ac:dyDescent="0.2">
      <c r="B33" s="70"/>
    </row>
    <row r="34" spans="2:2" x14ac:dyDescent="0.2">
      <c r="B34" s="70" t="s">
        <v>25</v>
      </c>
    </row>
    <row r="35" spans="2:2" x14ac:dyDescent="0.2">
      <c r="B35" s="70" t="s">
        <v>26</v>
      </c>
    </row>
  </sheetData>
  <pageMargins left="0.5" right="0.5" top="0.5" bottom="0.5" header="0" footer="0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Statements of Income</vt:lpstr>
      <vt:lpstr>Production Statistics</vt:lpstr>
      <vt:lpstr>Reserves</vt:lpstr>
      <vt:lpstr>'Production Statistics'!Print_Area</vt:lpstr>
      <vt:lpstr>'Statements of Income'!Print_Area</vt:lpstr>
    </vt:vector>
  </TitlesOfParts>
  <Company>OXY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kiedykd</dc:creator>
  <cp:lastModifiedBy>Kimura, Corinne</cp:lastModifiedBy>
  <cp:lastPrinted>2020-03-04T21:26:04Z</cp:lastPrinted>
  <dcterms:created xsi:type="dcterms:W3CDTF">2014-09-30T22:55:06Z</dcterms:created>
  <dcterms:modified xsi:type="dcterms:W3CDTF">2026-05-04T17:18:20Z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_NewReviewCycle">
    <vt:lpwstr/>
  </property>
  <property fmtid="{D5CDD505-2E9C-101B-9397-08002B2CF9AE}" pid="4" name="SV_HIDDEN_GRID_QUERY_LIST_4F35BF76-6C0D-4D9B-82B2-816C12CF3733">
    <vt:lpwstr>empty_477D106A-C0D6-4607-AEBD-E2C9D60EA279</vt:lpwstr>
  </property>
</Properties>
</file>